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DCP\_Projets\DCP-SDAGE\SDAGE-RMed-2028-2033\3_EDL_2025\2_P_I_RNAOE\Données_P_I_RNABE\edl2025_vdef\PE\Prelevements\"/>
    </mc:Choice>
  </mc:AlternateContent>
  <xr:revisionPtr revIDLastSave="0" documentId="13_ncr:1_{429A61E1-1DF0-4A18-A17A-F42F57726C8B}" xr6:coauthVersionLast="47" xr6:coauthVersionMax="47" xr10:uidLastSave="{00000000-0000-0000-0000-000000000000}"/>
  <bookViews>
    <workbookView xWindow="45570" yWindow="-9285" windowWidth="25440" windowHeight="15390" activeTab="1" xr2:uid="{00000000-000D-0000-FFFF-FFFF00000000}"/>
  </bookViews>
  <sheets>
    <sheet name="A lire" sheetId="7" r:id="rId1"/>
    <sheet name="Classe_Impact_Pvt_RM" sheetId="3" r:id="rId2"/>
    <sheet name="EDL2025_prelev2021_PE_5" sheetId="1" r:id="rId3"/>
    <sheet name="Scénario_tendance" sheetId="5" r:id="rId4"/>
    <sheet name="Ref_PE" sheetId="4" r:id="rId5"/>
    <sheet name="Dpt" sheetId="6" r:id="rId6"/>
  </sheets>
  <definedNames>
    <definedName name="_xlnm._FilterDatabase" localSheetId="1" hidden="1">Classe_Impact_Pvt_RM!$A$1:$R$1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3" l="1"/>
  <c r="Q35" i="3" s="1"/>
  <c r="O42" i="3"/>
  <c r="Q42" i="3" s="1"/>
  <c r="O53" i="3"/>
  <c r="Q53" i="3" s="1"/>
  <c r="O62" i="3"/>
  <c r="Q62" i="3" s="1"/>
  <c r="O71" i="3"/>
  <c r="Q71" i="3" s="1"/>
  <c r="O80" i="3"/>
  <c r="Q80" i="3" s="1"/>
  <c r="O88" i="3"/>
  <c r="Q88" i="3" s="1"/>
  <c r="O31" i="3"/>
  <c r="Q31" i="3" s="1"/>
  <c r="O34" i="3"/>
  <c r="Q34" i="3" s="1"/>
  <c r="O36" i="3"/>
  <c r="Q36" i="3" s="1"/>
  <c r="O37" i="3"/>
  <c r="Q37" i="3" s="1"/>
  <c r="O38" i="3"/>
  <c r="Q38" i="3" s="1"/>
  <c r="O39" i="3"/>
  <c r="Q39" i="3" s="1"/>
  <c r="O40" i="3"/>
  <c r="Q40" i="3" s="1"/>
  <c r="O43" i="3"/>
  <c r="Q43" i="3" s="1"/>
  <c r="O44" i="3"/>
  <c r="Q44" i="3" s="1"/>
  <c r="O45" i="3"/>
  <c r="Q45" i="3" s="1"/>
  <c r="O49" i="3"/>
  <c r="Q49" i="3" s="1"/>
  <c r="O51" i="3"/>
  <c r="Q51" i="3" s="1"/>
  <c r="O52" i="3"/>
  <c r="Q52" i="3" s="1"/>
  <c r="O54" i="3"/>
  <c r="Q54" i="3" s="1"/>
  <c r="O55" i="3"/>
  <c r="Q55" i="3" s="1"/>
  <c r="O56" i="3"/>
  <c r="Q56" i="3" s="1"/>
  <c r="O57" i="3"/>
  <c r="Q57" i="3" s="1"/>
  <c r="O58" i="3"/>
  <c r="Q58" i="3" s="1"/>
  <c r="O61" i="3"/>
  <c r="Q61" i="3" s="1"/>
  <c r="O64" i="3"/>
  <c r="Q64" i="3" s="1"/>
  <c r="O65" i="3"/>
  <c r="Q65" i="3" s="1"/>
  <c r="O66" i="3"/>
  <c r="Q66" i="3" s="1"/>
  <c r="O67" i="3"/>
  <c r="Q67" i="3" s="1"/>
  <c r="O73" i="3"/>
  <c r="Q73" i="3" s="1"/>
  <c r="O77" i="3"/>
  <c r="Q77" i="3" s="1"/>
  <c r="O78" i="3"/>
  <c r="Q78" i="3" s="1"/>
  <c r="O79" i="3"/>
  <c r="Q79" i="3" s="1"/>
  <c r="O82" i="3"/>
  <c r="Q82" i="3" s="1"/>
  <c r="O83" i="3"/>
  <c r="Q83" i="3" s="1"/>
  <c r="O84" i="3"/>
  <c r="Q84" i="3" s="1"/>
  <c r="O91" i="3"/>
  <c r="Q91" i="3" s="1"/>
  <c r="O92" i="3"/>
  <c r="Q92" i="3" s="1"/>
  <c r="O93" i="3"/>
  <c r="Q93" i="3" s="1"/>
  <c r="O95" i="3"/>
  <c r="Q95" i="3" s="1"/>
  <c r="O4" i="3"/>
  <c r="Q4" i="3" s="1"/>
  <c r="O5" i="3"/>
  <c r="Q5" i="3" s="1"/>
  <c r="O12" i="3"/>
  <c r="Q12" i="3" s="1"/>
  <c r="O13" i="3"/>
  <c r="Q13" i="3" s="1"/>
  <c r="O15" i="3"/>
  <c r="Q15" i="3" s="1"/>
  <c r="O18" i="3"/>
  <c r="Q18" i="3" s="1"/>
  <c r="O19" i="3"/>
  <c r="Q19" i="3" s="1"/>
  <c r="O22" i="3"/>
  <c r="Q22" i="3" s="1"/>
  <c r="O24" i="3"/>
  <c r="Q24" i="3" s="1"/>
  <c r="O27" i="3"/>
  <c r="Q27" i="3" s="1"/>
  <c r="O29" i="3"/>
  <c r="Q29" i="3" s="1"/>
  <c r="B35" i="3"/>
  <c r="K35" i="3" s="1"/>
  <c r="B42" i="3"/>
  <c r="K42" i="3" s="1"/>
  <c r="B53" i="3"/>
  <c r="K53" i="3" s="1"/>
  <c r="B62" i="3"/>
  <c r="K62" i="3" s="1"/>
  <c r="B71" i="3"/>
  <c r="K71" i="3" s="1"/>
  <c r="B80" i="3"/>
  <c r="K80" i="3" s="1"/>
  <c r="B88" i="3"/>
  <c r="K88" i="3" s="1"/>
  <c r="B3" i="3"/>
  <c r="K3" i="3" s="1"/>
  <c r="B17" i="3"/>
  <c r="K17" i="3" s="1"/>
  <c r="B28" i="3"/>
  <c r="K28" i="3" s="1"/>
  <c r="B30" i="3"/>
  <c r="K30" i="3" s="1"/>
  <c r="B31" i="3"/>
  <c r="K31" i="3" s="1"/>
  <c r="B32" i="3"/>
  <c r="K32" i="3" s="1"/>
  <c r="B33" i="3"/>
  <c r="K33" i="3" s="1"/>
  <c r="B34" i="3"/>
  <c r="K34" i="3" s="1"/>
  <c r="B36" i="3"/>
  <c r="K36" i="3" s="1"/>
  <c r="B37" i="3"/>
  <c r="K37" i="3" s="1"/>
  <c r="B38" i="3"/>
  <c r="K38" i="3" s="1"/>
  <c r="B39" i="3"/>
  <c r="K39" i="3" s="1"/>
  <c r="B40" i="3"/>
  <c r="K40" i="3" s="1"/>
  <c r="B41" i="3"/>
  <c r="K41" i="3" s="1"/>
  <c r="B43" i="3"/>
  <c r="K43" i="3" s="1"/>
  <c r="B44" i="3"/>
  <c r="K44" i="3" s="1"/>
  <c r="B45" i="3"/>
  <c r="K45" i="3" s="1"/>
  <c r="B46" i="3"/>
  <c r="K46" i="3" s="1"/>
  <c r="B47" i="3"/>
  <c r="K47" i="3" s="1"/>
  <c r="B48" i="3"/>
  <c r="K48" i="3" s="1"/>
  <c r="B49" i="3"/>
  <c r="K49" i="3" s="1"/>
  <c r="B50" i="3"/>
  <c r="K50" i="3" s="1"/>
  <c r="B51" i="3"/>
  <c r="K51" i="3" s="1"/>
  <c r="B52" i="3"/>
  <c r="K52" i="3" s="1"/>
  <c r="B54" i="3"/>
  <c r="K54" i="3" s="1"/>
  <c r="B55" i="3"/>
  <c r="K55" i="3" s="1"/>
  <c r="B56" i="3"/>
  <c r="K56" i="3" s="1"/>
  <c r="B57" i="3"/>
  <c r="K57" i="3" s="1"/>
  <c r="B58" i="3"/>
  <c r="K58" i="3" s="1"/>
  <c r="B59" i="3"/>
  <c r="K59" i="3" s="1"/>
  <c r="B60" i="3"/>
  <c r="K60" i="3" s="1"/>
  <c r="B61" i="3"/>
  <c r="K61" i="3" s="1"/>
  <c r="B63" i="3"/>
  <c r="K63" i="3" s="1"/>
  <c r="B64" i="3"/>
  <c r="K64" i="3" s="1"/>
  <c r="B65" i="3"/>
  <c r="K65" i="3" s="1"/>
  <c r="B66" i="3"/>
  <c r="K66" i="3" s="1"/>
  <c r="B67" i="3"/>
  <c r="K67" i="3" s="1"/>
  <c r="B68" i="3"/>
  <c r="K68" i="3" s="1"/>
  <c r="B69" i="3"/>
  <c r="K69" i="3" s="1"/>
  <c r="B70" i="3"/>
  <c r="K70" i="3" s="1"/>
  <c r="B72" i="3"/>
  <c r="K72" i="3" s="1"/>
  <c r="B73" i="3"/>
  <c r="K73" i="3" s="1"/>
  <c r="B74" i="3"/>
  <c r="K74" i="3" s="1"/>
  <c r="B75" i="3"/>
  <c r="K75" i="3" s="1"/>
  <c r="B76" i="3"/>
  <c r="K76" i="3" s="1"/>
  <c r="B77" i="3"/>
  <c r="K77" i="3" s="1"/>
  <c r="B78" i="3"/>
  <c r="K78" i="3" s="1"/>
  <c r="B79" i="3"/>
  <c r="K79" i="3" s="1"/>
  <c r="B81" i="3"/>
  <c r="K81" i="3" s="1"/>
  <c r="B82" i="3"/>
  <c r="K82" i="3" s="1"/>
  <c r="B83" i="3"/>
  <c r="K83" i="3" s="1"/>
  <c r="B84" i="3"/>
  <c r="K84" i="3" s="1"/>
  <c r="B85" i="3"/>
  <c r="K85" i="3" s="1"/>
  <c r="B86" i="3"/>
  <c r="K86" i="3" s="1"/>
  <c r="B87" i="3"/>
  <c r="K87" i="3" s="1"/>
  <c r="B89" i="3"/>
  <c r="K89" i="3" s="1"/>
  <c r="B90" i="3"/>
  <c r="K90" i="3" s="1"/>
  <c r="B91" i="3"/>
  <c r="K91" i="3" s="1"/>
  <c r="B92" i="3"/>
  <c r="K92" i="3" s="1"/>
  <c r="B93" i="3"/>
  <c r="K93" i="3" s="1"/>
  <c r="B94" i="3"/>
  <c r="K94" i="3" s="1"/>
  <c r="B95" i="3"/>
  <c r="K95" i="3" s="1"/>
  <c r="B4" i="3"/>
  <c r="K4" i="3" s="1"/>
  <c r="B5" i="3"/>
  <c r="K5" i="3" s="1"/>
  <c r="B6" i="3"/>
  <c r="K6" i="3" s="1"/>
  <c r="B7" i="3"/>
  <c r="K7" i="3" s="1"/>
  <c r="B8" i="3"/>
  <c r="K8" i="3" s="1"/>
  <c r="B9" i="3"/>
  <c r="K9" i="3" s="1"/>
  <c r="B10" i="3"/>
  <c r="K10" i="3" s="1"/>
  <c r="B11" i="3"/>
  <c r="K11" i="3" s="1"/>
  <c r="B12" i="3"/>
  <c r="K12" i="3" s="1"/>
  <c r="B13" i="3"/>
  <c r="K13" i="3" s="1"/>
  <c r="B14" i="3"/>
  <c r="K14" i="3" s="1"/>
  <c r="B15" i="3"/>
  <c r="K15" i="3" s="1"/>
  <c r="B16" i="3"/>
  <c r="K16" i="3" s="1"/>
  <c r="B18" i="3"/>
  <c r="K18" i="3" s="1"/>
  <c r="B19" i="3"/>
  <c r="K19" i="3" s="1"/>
  <c r="B20" i="3"/>
  <c r="K20" i="3" s="1"/>
  <c r="B21" i="3"/>
  <c r="K21" i="3" s="1"/>
  <c r="B22" i="3"/>
  <c r="K22" i="3" s="1"/>
  <c r="B23" i="3"/>
  <c r="K23" i="3" s="1"/>
  <c r="B24" i="3"/>
  <c r="K24" i="3" s="1"/>
  <c r="B25" i="3"/>
  <c r="K25" i="3" s="1"/>
  <c r="B26" i="3"/>
  <c r="K26" i="3" s="1"/>
  <c r="B27" i="3"/>
  <c r="K27" i="3" s="1"/>
  <c r="B29" i="3"/>
  <c r="K29" i="3" s="1"/>
  <c r="B2" i="3"/>
  <c r="K2" i="3" s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2" i="6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J35" i="3"/>
  <c r="J42" i="3"/>
  <c r="J53" i="3"/>
  <c r="J62" i="3"/>
  <c r="J71" i="3"/>
  <c r="L71" i="3" s="1"/>
  <c r="J80" i="3"/>
  <c r="J88" i="3"/>
  <c r="J3" i="3"/>
  <c r="N3" i="3" s="1"/>
  <c r="P3" i="3" s="1"/>
  <c r="J17" i="3"/>
  <c r="N17" i="3" s="1"/>
  <c r="P17" i="3" s="1"/>
  <c r="J28" i="3"/>
  <c r="J30" i="3"/>
  <c r="J31" i="3"/>
  <c r="J32" i="3"/>
  <c r="N32" i="3" s="1"/>
  <c r="P32" i="3" s="1"/>
  <c r="J33" i="3"/>
  <c r="J34" i="3"/>
  <c r="J36" i="3"/>
  <c r="J37" i="3"/>
  <c r="J38" i="3"/>
  <c r="J39" i="3"/>
  <c r="J40" i="3"/>
  <c r="J41" i="3"/>
  <c r="N41" i="3" s="1"/>
  <c r="P41" i="3" s="1"/>
  <c r="J43" i="3"/>
  <c r="L43" i="3" s="1"/>
  <c r="J44" i="3"/>
  <c r="J45" i="3"/>
  <c r="J46" i="3"/>
  <c r="N46" i="3" s="1"/>
  <c r="P46" i="3" s="1"/>
  <c r="J47" i="3"/>
  <c r="N47" i="3" s="1"/>
  <c r="P47" i="3" s="1"/>
  <c r="J48" i="3"/>
  <c r="J49" i="3"/>
  <c r="J50" i="3"/>
  <c r="N50" i="3" s="1"/>
  <c r="P50" i="3" s="1"/>
  <c r="J51" i="3"/>
  <c r="L51" i="3" s="1"/>
  <c r="J52" i="3"/>
  <c r="J54" i="3"/>
  <c r="J55" i="3"/>
  <c r="J56" i="3"/>
  <c r="J57" i="3"/>
  <c r="J58" i="3"/>
  <c r="J59" i="3"/>
  <c r="N59" i="3" s="1"/>
  <c r="P59" i="3" s="1"/>
  <c r="J60" i="3"/>
  <c r="L60" i="3" s="1"/>
  <c r="O60" i="3" s="1"/>
  <c r="Q60" i="3" s="1"/>
  <c r="J61" i="3"/>
  <c r="J63" i="3"/>
  <c r="N63" i="3" s="1"/>
  <c r="P63" i="3" s="1"/>
  <c r="J64" i="3"/>
  <c r="J65" i="3"/>
  <c r="J66" i="3"/>
  <c r="J67" i="3"/>
  <c r="J68" i="3"/>
  <c r="N68" i="3" s="1"/>
  <c r="P68" i="3" s="1"/>
  <c r="J69" i="3"/>
  <c r="N69" i="3" s="1"/>
  <c r="P69" i="3" s="1"/>
  <c r="J70" i="3"/>
  <c r="N70" i="3" s="1"/>
  <c r="P70" i="3" s="1"/>
  <c r="J72" i="3"/>
  <c r="N72" i="3" s="1"/>
  <c r="P72" i="3" s="1"/>
  <c r="J73" i="3"/>
  <c r="J74" i="3"/>
  <c r="N74" i="3" s="1"/>
  <c r="P74" i="3" s="1"/>
  <c r="J75" i="3"/>
  <c r="J76" i="3"/>
  <c r="N76" i="3" s="1"/>
  <c r="P76" i="3" s="1"/>
  <c r="J77" i="3"/>
  <c r="L77" i="3" s="1"/>
  <c r="J78" i="3"/>
  <c r="J79" i="3"/>
  <c r="J81" i="3"/>
  <c r="N81" i="3" s="1"/>
  <c r="P81" i="3" s="1"/>
  <c r="J82" i="3"/>
  <c r="J83" i="3"/>
  <c r="J84" i="3"/>
  <c r="J85" i="3"/>
  <c r="N85" i="3" s="1"/>
  <c r="P85" i="3" s="1"/>
  <c r="J86" i="3"/>
  <c r="N86" i="3" s="1"/>
  <c r="P86" i="3" s="1"/>
  <c r="J87" i="3"/>
  <c r="N87" i="3" s="1"/>
  <c r="P87" i="3" s="1"/>
  <c r="J89" i="3"/>
  <c r="N89" i="3" s="1"/>
  <c r="P89" i="3" s="1"/>
  <c r="J90" i="3"/>
  <c r="N90" i="3" s="1"/>
  <c r="P90" i="3" s="1"/>
  <c r="J91" i="3"/>
  <c r="J92" i="3"/>
  <c r="J93" i="3"/>
  <c r="J94" i="3"/>
  <c r="N94" i="3" s="1"/>
  <c r="P94" i="3" s="1"/>
  <c r="J95" i="3"/>
  <c r="L95" i="3" s="1"/>
  <c r="J4" i="3"/>
  <c r="J5" i="3"/>
  <c r="J6" i="3"/>
  <c r="N6" i="3" s="1"/>
  <c r="P6" i="3" s="1"/>
  <c r="J7" i="3"/>
  <c r="N7" i="3" s="1"/>
  <c r="P7" i="3" s="1"/>
  <c r="J8" i="3"/>
  <c r="N8" i="3" s="1"/>
  <c r="P8" i="3" s="1"/>
  <c r="J9" i="3"/>
  <c r="J10" i="3"/>
  <c r="N10" i="3" s="1"/>
  <c r="P10" i="3" s="1"/>
  <c r="J11" i="3"/>
  <c r="N11" i="3" s="1"/>
  <c r="P11" i="3" s="1"/>
  <c r="J12" i="3"/>
  <c r="J13" i="3"/>
  <c r="J14" i="3"/>
  <c r="N14" i="3" s="1"/>
  <c r="P14" i="3" s="1"/>
  <c r="J15" i="3"/>
  <c r="J16" i="3"/>
  <c r="N16" i="3" s="1"/>
  <c r="P16" i="3" s="1"/>
  <c r="J18" i="3"/>
  <c r="J19" i="3"/>
  <c r="J20" i="3"/>
  <c r="N20" i="3" s="1"/>
  <c r="P20" i="3" s="1"/>
  <c r="J21" i="3"/>
  <c r="N21" i="3" s="1"/>
  <c r="P21" i="3" s="1"/>
  <c r="J22" i="3"/>
  <c r="J23" i="3"/>
  <c r="N23" i="3" s="1"/>
  <c r="P23" i="3" s="1"/>
  <c r="J24" i="3"/>
  <c r="J25" i="3"/>
  <c r="N25" i="3" s="1"/>
  <c r="P25" i="3" s="1"/>
  <c r="J26" i="3"/>
  <c r="J27" i="3"/>
  <c r="J29" i="3"/>
  <c r="L29" i="3" s="1"/>
  <c r="J2" i="3"/>
  <c r="N2" i="3" s="1"/>
  <c r="P2" i="3" s="1"/>
  <c r="N29" i="3"/>
  <c r="P29" i="3" s="1"/>
  <c r="I29" i="3"/>
  <c r="N27" i="3"/>
  <c r="P27" i="3" s="1"/>
  <c r="I27" i="3"/>
  <c r="I26" i="3"/>
  <c r="I25" i="3"/>
  <c r="N24" i="3"/>
  <c r="P24" i="3" s="1"/>
  <c r="I24" i="3"/>
  <c r="I23" i="3"/>
  <c r="N22" i="3"/>
  <c r="P22" i="3" s="1"/>
  <c r="I22" i="3"/>
  <c r="I21" i="3"/>
  <c r="I20" i="3"/>
  <c r="N19" i="3"/>
  <c r="P19" i="3" s="1"/>
  <c r="I19" i="3"/>
  <c r="N18" i="3"/>
  <c r="P18" i="3" s="1"/>
  <c r="I18" i="3"/>
  <c r="I16" i="3"/>
  <c r="N15" i="3"/>
  <c r="P15" i="3" s="1"/>
  <c r="I15" i="3"/>
  <c r="I14" i="3"/>
  <c r="N13" i="3"/>
  <c r="P13" i="3" s="1"/>
  <c r="I13" i="3"/>
  <c r="N12" i="3"/>
  <c r="P12" i="3" s="1"/>
  <c r="I12" i="3"/>
  <c r="I11" i="3"/>
  <c r="I10" i="3"/>
  <c r="I9" i="3"/>
  <c r="I8" i="3"/>
  <c r="I7" i="3"/>
  <c r="I6" i="3"/>
  <c r="N5" i="3"/>
  <c r="P5" i="3" s="1"/>
  <c r="I5" i="3"/>
  <c r="N4" i="3"/>
  <c r="P4" i="3" s="1"/>
  <c r="I4" i="3"/>
  <c r="N95" i="3"/>
  <c r="P95" i="3" s="1"/>
  <c r="I95" i="3"/>
  <c r="I94" i="3"/>
  <c r="N93" i="3"/>
  <c r="P93" i="3" s="1"/>
  <c r="I93" i="3"/>
  <c r="N92" i="3"/>
  <c r="P92" i="3" s="1"/>
  <c r="I92" i="3"/>
  <c r="N91" i="3"/>
  <c r="P91" i="3" s="1"/>
  <c r="I91" i="3"/>
  <c r="I90" i="3"/>
  <c r="I89" i="3"/>
  <c r="I87" i="3"/>
  <c r="I86" i="3"/>
  <c r="I85" i="3"/>
  <c r="N84" i="3"/>
  <c r="P84" i="3" s="1"/>
  <c r="I84" i="3"/>
  <c r="N83" i="3"/>
  <c r="P83" i="3" s="1"/>
  <c r="I83" i="3"/>
  <c r="N82" i="3"/>
  <c r="P82" i="3" s="1"/>
  <c r="I82" i="3"/>
  <c r="I81" i="3"/>
  <c r="N79" i="3"/>
  <c r="P79" i="3" s="1"/>
  <c r="I79" i="3"/>
  <c r="N78" i="3"/>
  <c r="P78" i="3" s="1"/>
  <c r="I78" i="3"/>
  <c r="N77" i="3"/>
  <c r="P77" i="3" s="1"/>
  <c r="I77" i="3"/>
  <c r="I76" i="3"/>
  <c r="I75" i="3"/>
  <c r="I74" i="3"/>
  <c r="N73" i="3"/>
  <c r="P73" i="3" s="1"/>
  <c r="I73" i="3"/>
  <c r="I72" i="3"/>
  <c r="I70" i="3"/>
  <c r="I69" i="3"/>
  <c r="I68" i="3"/>
  <c r="N67" i="3"/>
  <c r="P67" i="3" s="1"/>
  <c r="I67" i="3"/>
  <c r="N66" i="3"/>
  <c r="P66" i="3" s="1"/>
  <c r="I66" i="3"/>
  <c r="N65" i="3"/>
  <c r="P65" i="3" s="1"/>
  <c r="I65" i="3"/>
  <c r="N64" i="3"/>
  <c r="P64" i="3" s="1"/>
  <c r="I64" i="3"/>
  <c r="I63" i="3"/>
  <c r="N61" i="3"/>
  <c r="P61" i="3" s="1"/>
  <c r="I61" i="3"/>
  <c r="I60" i="3"/>
  <c r="I59" i="3"/>
  <c r="N58" i="3"/>
  <c r="P58" i="3" s="1"/>
  <c r="I58" i="3"/>
  <c r="N57" i="3"/>
  <c r="P57" i="3" s="1"/>
  <c r="I57" i="3"/>
  <c r="N56" i="3"/>
  <c r="P56" i="3" s="1"/>
  <c r="I56" i="3"/>
  <c r="N55" i="3"/>
  <c r="P55" i="3" s="1"/>
  <c r="I55" i="3"/>
  <c r="N54" i="3"/>
  <c r="P54" i="3" s="1"/>
  <c r="I54" i="3"/>
  <c r="N52" i="3"/>
  <c r="P52" i="3" s="1"/>
  <c r="I52" i="3"/>
  <c r="N51" i="3"/>
  <c r="P51" i="3" s="1"/>
  <c r="I51" i="3"/>
  <c r="I50" i="3"/>
  <c r="N49" i="3"/>
  <c r="P49" i="3" s="1"/>
  <c r="I49" i="3"/>
  <c r="I48" i="3"/>
  <c r="I47" i="3"/>
  <c r="I46" i="3"/>
  <c r="N45" i="3"/>
  <c r="P45" i="3" s="1"/>
  <c r="I45" i="3"/>
  <c r="N44" i="3"/>
  <c r="P44" i="3" s="1"/>
  <c r="I44" i="3"/>
  <c r="N43" i="3"/>
  <c r="P43" i="3" s="1"/>
  <c r="I43" i="3"/>
  <c r="I41" i="3"/>
  <c r="N40" i="3"/>
  <c r="P40" i="3" s="1"/>
  <c r="I40" i="3"/>
  <c r="N39" i="3"/>
  <c r="P39" i="3" s="1"/>
  <c r="I39" i="3"/>
  <c r="N38" i="3"/>
  <c r="P38" i="3" s="1"/>
  <c r="I38" i="3"/>
  <c r="N37" i="3"/>
  <c r="P37" i="3" s="1"/>
  <c r="I37" i="3"/>
  <c r="N36" i="3"/>
  <c r="P36" i="3" s="1"/>
  <c r="I36" i="3"/>
  <c r="N34" i="3"/>
  <c r="P34" i="3" s="1"/>
  <c r="I34" i="3"/>
  <c r="I33" i="3"/>
  <c r="I32" i="3"/>
  <c r="N31" i="3"/>
  <c r="P31" i="3" s="1"/>
  <c r="I31" i="3"/>
  <c r="I30" i="3"/>
  <c r="I28" i="3"/>
  <c r="I17" i="3"/>
  <c r="I3" i="3"/>
  <c r="N88" i="3"/>
  <c r="P88" i="3" s="1"/>
  <c r="I88" i="3"/>
  <c r="N80" i="3"/>
  <c r="P80" i="3" s="1"/>
  <c r="I80" i="3"/>
  <c r="N71" i="3"/>
  <c r="P71" i="3" s="1"/>
  <c r="I71" i="3"/>
  <c r="N62" i="3"/>
  <c r="P62" i="3" s="1"/>
  <c r="I62" i="3"/>
  <c r="N53" i="3"/>
  <c r="P53" i="3" s="1"/>
  <c r="I53" i="3"/>
  <c r="N42" i="3"/>
  <c r="P42" i="3" s="1"/>
  <c r="I42" i="3"/>
  <c r="N35" i="3"/>
  <c r="P35" i="3" s="1"/>
  <c r="I35" i="3"/>
  <c r="I2" i="3"/>
  <c r="L33" i="3" l="1"/>
  <c r="O33" i="3" s="1"/>
  <c r="Q33" i="3" s="1"/>
  <c r="L80" i="3"/>
  <c r="L31" i="3"/>
  <c r="L62" i="3"/>
  <c r="L26" i="3"/>
  <c r="O26" i="3" s="1"/>
  <c r="Q26" i="3" s="1"/>
  <c r="L18" i="3"/>
  <c r="L9" i="3"/>
  <c r="O9" i="3" s="1"/>
  <c r="Q9" i="3" s="1"/>
  <c r="L93" i="3"/>
  <c r="L84" i="3"/>
  <c r="L75" i="3"/>
  <c r="O75" i="3" s="1"/>
  <c r="Q75" i="3" s="1"/>
  <c r="L66" i="3"/>
  <c r="L57" i="3"/>
  <c r="L48" i="3"/>
  <c r="O48" i="3" s="1"/>
  <c r="Q48" i="3" s="1"/>
  <c r="L39" i="3"/>
  <c r="L30" i="3"/>
  <c r="O30" i="3" s="1"/>
  <c r="Q30" i="3" s="1"/>
  <c r="L53" i="3"/>
  <c r="L27" i="3"/>
  <c r="L52" i="3"/>
  <c r="L44" i="3"/>
  <c r="L34" i="3"/>
  <c r="L88" i="3"/>
  <c r="N75" i="3"/>
  <c r="P75" i="3" s="1"/>
  <c r="L58" i="3"/>
  <c r="L49" i="3"/>
  <c r="L19" i="3"/>
  <c r="L92" i="3"/>
  <c r="L83" i="3"/>
  <c r="L65" i="3"/>
  <c r="L56" i="3"/>
  <c r="L38" i="3"/>
  <c r="L28" i="3"/>
  <c r="O28" i="3" s="1"/>
  <c r="Q28" i="3" s="1"/>
  <c r="L42" i="3"/>
  <c r="L67" i="3"/>
  <c r="L40" i="3"/>
  <c r="L54" i="3"/>
  <c r="L45" i="3"/>
  <c r="L36" i="3"/>
  <c r="N48" i="3"/>
  <c r="P48" i="3" s="1"/>
  <c r="N30" i="3"/>
  <c r="P30" i="3" s="1"/>
  <c r="N9" i="3"/>
  <c r="P9" i="3" s="1"/>
  <c r="N33" i="3"/>
  <c r="P33" i="3" s="1"/>
  <c r="N60" i="3"/>
  <c r="P60" i="3" s="1"/>
  <c r="N26" i="3"/>
  <c r="P26" i="3" s="1"/>
  <c r="N28" i="3"/>
  <c r="P28" i="3" s="1"/>
  <c r="L24" i="3"/>
  <c r="L64" i="3"/>
  <c r="L35" i="3"/>
  <c r="L15" i="3"/>
  <c r="L91" i="3"/>
  <c r="L73" i="3"/>
  <c r="L55" i="3"/>
  <c r="L37" i="3"/>
  <c r="L22" i="3"/>
  <c r="L13" i="3"/>
  <c r="L5" i="3"/>
  <c r="L79" i="3"/>
  <c r="L61" i="3"/>
  <c r="L82" i="3"/>
  <c r="L12" i="3"/>
  <c r="L4" i="3"/>
  <c r="L78" i="3"/>
  <c r="L23" i="3"/>
  <c r="O23" i="3" s="1"/>
  <c r="Q23" i="3" s="1"/>
  <c r="L14" i="3"/>
  <c r="O14" i="3" s="1"/>
  <c r="Q14" i="3" s="1"/>
  <c r="L6" i="3"/>
  <c r="O6" i="3" s="1"/>
  <c r="Q6" i="3" s="1"/>
  <c r="L90" i="3"/>
  <c r="O90" i="3" s="1"/>
  <c r="Q90" i="3" s="1"/>
  <c r="L81" i="3"/>
  <c r="O81" i="3" s="1"/>
  <c r="Q81" i="3" s="1"/>
  <c r="L72" i="3"/>
  <c r="O72" i="3" s="1"/>
  <c r="Q72" i="3" s="1"/>
  <c r="L63" i="3"/>
  <c r="O63" i="3" s="1"/>
  <c r="Q63" i="3" s="1"/>
  <c r="L3" i="3"/>
  <c r="O3" i="3" s="1"/>
  <c r="Q3" i="3" s="1"/>
  <c r="L89" i="3"/>
  <c r="O89" i="3" s="1"/>
  <c r="Q89" i="3" s="1"/>
  <c r="L70" i="3"/>
  <c r="O70" i="3" s="1"/>
  <c r="Q70" i="3" s="1"/>
  <c r="L2" i="3"/>
  <c r="O2" i="3" s="1"/>
  <c r="Q2" i="3" s="1"/>
  <c r="L21" i="3"/>
  <c r="O21" i="3" s="1"/>
  <c r="Q21" i="3" s="1"/>
  <c r="L87" i="3"/>
  <c r="O87" i="3" s="1"/>
  <c r="Q87" i="3" s="1"/>
  <c r="L69" i="3"/>
  <c r="O69" i="3" s="1"/>
  <c r="Q69" i="3" s="1"/>
  <c r="L20" i="3"/>
  <c r="O20" i="3" s="1"/>
  <c r="Q20" i="3" s="1"/>
  <c r="L11" i="3"/>
  <c r="O11" i="3" s="1"/>
  <c r="Q11" i="3" s="1"/>
  <c r="L86" i="3"/>
  <c r="O86" i="3" s="1"/>
  <c r="Q86" i="3" s="1"/>
  <c r="L68" i="3"/>
  <c r="O68" i="3" s="1"/>
  <c r="Q68" i="3" s="1"/>
  <c r="L59" i="3"/>
  <c r="O59" i="3" s="1"/>
  <c r="Q59" i="3" s="1"/>
  <c r="L50" i="3"/>
  <c r="O50" i="3" s="1"/>
  <c r="Q50" i="3" s="1"/>
  <c r="L41" i="3"/>
  <c r="O41" i="3" s="1"/>
  <c r="Q41" i="3" s="1"/>
  <c r="L32" i="3"/>
  <c r="O32" i="3" s="1"/>
  <c r="Q32" i="3" s="1"/>
  <c r="L10" i="3"/>
  <c r="O10" i="3" s="1"/>
  <c r="Q10" i="3" s="1"/>
  <c r="L94" i="3"/>
  <c r="O94" i="3" s="1"/>
  <c r="Q94" i="3" s="1"/>
  <c r="L85" i="3"/>
  <c r="O85" i="3" s="1"/>
  <c r="Q85" i="3" s="1"/>
  <c r="L76" i="3"/>
  <c r="O76" i="3" s="1"/>
  <c r="Q76" i="3" s="1"/>
  <c r="L25" i="3"/>
  <c r="O25" i="3" s="1"/>
  <c r="Q25" i="3" s="1"/>
  <c r="L16" i="3"/>
  <c r="O16" i="3" s="1"/>
  <c r="Q16" i="3" s="1"/>
  <c r="L8" i="3"/>
  <c r="O8" i="3" s="1"/>
  <c r="Q8" i="3" s="1"/>
  <c r="L74" i="3"/>
  <c r="O74" i="3" s="1"/>
  <c r="Q74" i="3" s="1"/>
  <c r="L47" i="3"/>
  <c r="O47" i="3" s="1"/>
  <c r="Q47" i="3" s="1"/>
  <c r="L7" i="3"/>
  <c r="O7" i="3" s="1"/>
  <c r="Q7" i="3" s="1"/>
  <c r="L46" i="3"/>
  <c r="O46" i="3" s="1"/>
  <c r="Q46" i="3" s="1"/>
  <c r="L17" i="3"/>
  <c r="O17" i="3" s="1"/>
  <c r="Q17" i="3" s="1"/>
</calcChain>
</file>

<file path=xl/sharedStrings.xml><?xml version="1.0" encoding="utf-8"?>
<sst xmlns="http://schemas.openxmlformats.org/spreadsheetml/2006/main" count="2819" uniqueCount="968">
  <si>
    <t>Code Masse d'eau</t>
  </si>
  <si>
    <t>Nom Masse d'eau</t>
  </si>
  <si>
    <t>Code sous-bassin DCE</t>
  </si>
  <si>
    <t>Nom sous-bassin DCE</t>
  </si>
  <si>
    <t>FRDL1</t>
  </si>
  <si>
    <t>SA_01_14</t>
  </si>
  <si>
    <t>Vingeanne</t>
  </si>
  <si>
    <t>BSN</t>
  </si>
  <si>
    <t>FRDL2</t>
  </si>
  <si>
    <t>SA_01_05</t>
  </si>
  <si>
    <t>Durgeon</t>
  </si>
  <si>
    <t>FRDL3</t>
  </si>
  <si>
    <t>bassin de champagney</t>
  </si>
  <si>
    <t>DO_02_13</t>
  </si>
  <si>
    <t>Lizaine</t>
  </si>
  <si>
    <t>FRDL5</t>
  </si>
  <si>
    <t>DO_02_16</t>
  </si>
  <si>
    <t>Savoureuse</t>
  </si>
  <si>
    <t>FRDL6</t>
  </si>
  <si>
    <t>SA_01_10</t>
  </si>
  <si>
    <t>Ouche</t>
  </si>
  <si>
    <t>FRDL7</t>
  </si>
  <si>
    <t>FRDL8</t>
  </si>
  <si>
    <t>l'entonnoir</t>
  </si>
  <si>
    <t>DO_02_10</t>
  </si>
  <si>
    <t>Drugeon</t>
  </si>
  <si>
    <t>FRDL9</t>
  </si>
  <si>
    <t>FRDL10</t>
  </si>
  <si>
    <t>DO_02_07</t>
  </si>
  <si>
    <t>Doubs Franco-Suisse</t>
  </si>
  <si>
    <t>FRDL12</t>
  </si>
  <si>
    <t>lac de saint-point</t>
  </si>
  <si>
    <t>DO_02_12</t>
  </si>
  <si>
    <t>Haut Doubs</t>
  </si>
  <si>
    <t>3*</t>
  </si>
  <si>
    <t>FRDG153</t>
  </si>
  <si>
    <t>FRDL13</t>
  </si>
  <si>
    <t>lac de remoray</t>
  </si>
  <si>
    <t>FRDL14</t>
  </si>
  <si>
    <t>lac de chaillexon</t>
  </si>
  <si>
    <t>FRDL15</t>
  </si>
  <si>
    <t>SA_03_07</t>
  </si>
  <si>
    <t>Dheune</t>
  </si>
  <si>
    <t>FRDL16</t>
  </si>
  <si>
    <t>lac de vouglans</t>
  </si>
  <si>
    <t>HR_05_05</t>
  </si>
  <si>
    <t>Haute vallÃ©e de l'Ain</t>
  </si>
  <si>
    <t>FRDG149</t>
  </si>
  <si>
    <t>FRDL17</t>
  </si>
  <si>
    <t>lac de coiselet</t>
  </si>
  <si>
    <t>FRDL19</t>
  </si>
  <si>
    <t>le grand lac (ou Etival)</t>
  </si>
  <si>
    <t>FRDL22</t>
  </si>
  <si>
    <t>lac de chalain</t>
  </si>
  <si>
    <t>FRDL23</t>
  </si>
  <si>
    <t>lac de l'abbaye</t>
  </si>
  <si>
    <t>HR_05_03</t>
  </si>
  <si>
    <t>Bienne</t>
  </si>
  <si>
    <t>FRDL24</t>
  </si>
  <si>
    <t>lac des rousses</t>
  </si>
  <si>
    <t>FRDL25</t>
  </si>
  <si>
    <t>lac d'ilay</t>
  </si>
  <si>
    <t>FRDL26</t>
  </si>
  <si>
    <t>grand lac de Clairvaux</t>
  </si>
  <si>
    <t>FRDL27</t>
  </si>
  <si>
    <t>lac du Val</t>
  </si>
  <si>
    <t>FRDL30</t>
  </si>
  <si>
    <t>lac le grand maclu</t>
  </si>
  <si>
    <t>FRDL40</t>
  </si>
  <si>
    <t>SA_04_04</t>
  </si>
  <si>
    <t>Reyssouze et petits affluents de la SaÃ´ne</t>
  </si>
  <si>
    <t>DLY</t>
  </si>
  <si>
    <t>FRDL41</t>
  </si>
  <si>
    <t>SA_04_06</t>
  </si>
  <si>
    <t>Veyle</t>
  </si>
  <si>
    <t>FRDL42</t>
  </si>
  <si>
    <t>Cize-Bolozon</t>
  </si>
  <si>
    <t>HR_05_02</t>
  </si>
  <si>
    <t>Basse vallÃ©e de l'Ain</t>
  </si>
  <si>
    <t>FRDL43</t>
  </si>
  <si>
    <t>retenue de Charmine-Moux</t>
  </si>
  <si>
    <t>HR_05_06</t>
  </si>
  <si>
    <t>Lange - Oignin</t>
  </si>
  <si>
    <t>FRDL44</t>
  </si>
  <si>
    <t>Allement</t>
  </si>
  <si>
    <t>FRDL45</t>
  </si>
  <si>
    <t>lac de barterand</t>
  </si>
  <si>
    <t>HR_05_08</t>
  </si>
  <si>
    <t>SÃ©ran</t>
  </si>
  <si>
    <t>FRDL47</t>
  </si>
  <si>
    <t>lac de nantua</t>
  </si>
  <si>
    <t>FRDL48</t>
  </si>
  <si>
    <t>lac de sylans</t>
  </si>
  <si>
    <t>HR_05_11</t>
  </si>
  <si>
    <t>Valserine</t>
  </si>
  <si>
    <t>FRDL49</t>
  </si>
  <si>
    <t>le grand large</t>
  </si>
  <si>
    <t>RM_08_11</t>
  </si>
  <si>
    <t>Territoire Est Lyonnais</t>
  </si>
  <si>
    <t>FRDG338</t>
  </si>
  <si>
    <t>FRDL50</t>
  </si>
  <si>
    <t>lac des eaux bleues</t>
  </si>
  <si>
    <t>FRDL51</t>
  </si>
  <si>
    <t>RM_08_12</t>
  </si>
  <si>
    <t>RiviÃ¨res du Beaujolais</t>
  </si>
  <si>
    <t>FRDL52</t>
  </si>
  <si>
    <t>lac du drapeau</t>
  </si>
  <si>
    <t>FRDL53</t>
  </si>
  <si>
    <t>lac du mont-cenis</t>
  </si>
  <si>
    <t>ID_09_01</t>
  </si>
  <si>
    <t>Arc et massif du Mont-Cenis</t>
  </si>
  <si>
    <t>FRDL54</t>
  </si>
  <si>
    <t>lac de roselend</t>
  </si>
  <si>
    <t>ID_09_08</t>
  </si>
  <si>
    <t>Val d'Arly</t>
  </si>
  <si>
    <t>FRDL55</t>
  </si>
  <si>
    <t>lac du chevril</t>
  </si>
  <si>
    <t>ID_09_06</t>
  </si>
  <si>
    <t>IsÃ¨re en Tarentaise</t>
  </si>
  <si>
    <t>FRDL56</t>
  </si>
  <si>
    <t>lac de bissorte</t>
  </si>
  <si>
    <t>FRDL57</t>
  </si>
  <si>
    <t>lac de la girotte</t>
  </si>
  <si>
    <t>FRDL60</t>
  </si>
  <si>
    <t>lac du bourget</t>
  </si>
  <si>
    <t>HR_06_08</t>
  </si>
  <si>
    <t>Lac du Bourget</t>
  </si>
  <si>
    <t>FRDG511</t>
  </si>
  <si>
    <t>FRDL61</t>
  </si>
  <si>
    <t>lac d'aiguebelette</t>
  </si>
  <si>
    <t>HR_06_07</t>
  </si>
  <si>
    <t>Guiers Aiguebelette</t>
  </si>
  <si>
    <t>FRDL62</t>
  </si>
  <si>
    <t>lac d'anterne</t>
  </si>
  <si>
    <t>HR_06_06</t>
  </si>
  <si>
    <t>Giffre</t>
  </si>
  <si>
    <t>FRDL65</t>
  </si>
  <si>
    <t>HR_06_04</t>
  </si>
  <si>
    <t>Dranses</t>
  </si>
  <si>
    <t>FRDG241, FRDG242, FRDG408</t>
  </si>
  <si>
    <t>FRDL66</t>
  </si>
  <si>
    <t>lac d'annecy</t>
  </si>
  <si>
    <t>HR_06_05</t>
  </si>
  <si>
    <t>Fier et Lac d'Annecy</t>
  </si>
  <si>
    <t>FRDG112, FRDG144</t>
  </si>
  <si>
    <t>FRDL67</t>
  </si>
  <si>
    <t>lac de montriond</t>
  </si>
  <si>
    <t>FRDL68</t>
  </si>
  <si>
    <t>ID_09_07</t>
  </si>
  <si>
    <t>Romanche</t>
  </si>
  <si>
    <t>FRDL69</t>
  </si>
  <si>
    <t>lac de Monteynard-Avignonet</t>
  </si>
  <si>
    <t>ID_09_03</t>
  </si>
  <si>
    <t>Drac aval</t>
  </si>
  <si>
    <t>FRDG407</t>
  </si>
  <si>
    <t>FRDL70</t>
  </si>
  <si>
    <t>lac du Sautet</t>
  </si>
  <si>
    <t>ID_09_05</t>
  </si>
  <si>
    <t>Haut Drac</t>
  </si>
  <si>
    <t>MRS</t>
  </si>
  <si>
    <t>FRDL71</t>
  </si>
  <si>
    <t>lac de notre-dame de commiers</t>
  </si>
  <si>
    <t>FRDL72</t>
  </si>
  <si>
    <t>retenue de saint-pierre-cognet</t>
  </si>
  <si>
    <t>FRDL74</t>
  </si>
  <si>
    <t>Retenue du Chambon</t>
  </si>
  <si>
    <t>FRDL75</t>
  </si>
  <si>
    <t>Retenue du Verney</t>
  </si>
  <si>
    <t>FRDL76</t>
  </si>
  <si>
    <t>Lac du Lauvitel</t>
  </si>
  <si>
    <t>FRDL77</t>
  </si>
  <si>
    <t>lac du vallon (38)</t>
  </si>
  <si>
    <t>FRDL79</t>
  </si>
  <si>
    <t>FRDL81</t>
  </si>
  <si>
    <t>lac de paladru</t>
  </si>
  <si>
    <t>ID_10_04</t>
  </si>
  <si>
    <t>Paladru - Fure</t>
  </si>
  <si>
    <t>FRDL82</t>
  </si>
  <si>
    <t>grand lac de laffrey</t>
  </si>
  <si>
    <t>2*</t>
  </si>
  <si>
    <t>FRDL83</t>
  </si>
  <si>
    <t>FRDL86</t>
  </si>
  <si>
    <t>lac de devesset</t>
  </si>
  <si>
    <t>AG_14_07</t>
  </si>
  <si>
    <t>Eyrieux</t>
  </si>
  <si>
    <t>FRDL87</t>
  </si>
  <si>
    <t>lac de villefort</t>
  </si>
  <si>
    <t>AG_14_04</t>
  </si>
  <si>
    <t>Chassezac</t>
  </si>
  <si>
    <t>FRDG607</t>
  </si>
  <si>
    <t>FRDL88</t>
  </si>
  <si>
    <t>retenue de puylaurent</t>
  </si>
  <si>
    <t>FRDL89</t>
  </si>
  <si>
    <t>lac d'esparron</t>
  </si>
  <si>
    <t>DU_13_15</t>
  </si>
  <si>
    <t>Verdon</t>
  </si>
  <si>
    <t>FRDL90</t>
  </si>
  <si>
    <t>lac de Castillon</t>
  </si>
  <si>
    <t>FRDG422</t>
  </si>
  <si>
    <t>FRDL91</t>
  </si>
  <si>
    <t>retenue de Chaudanne</t>
  </si>
  <si>
    <t>FRDL92</t>
  </si>
  <si>
    <t>retenue de quinson</t>
  </si>
  <si>
    <t>FRDL93</t>
  </si>
  <si>
    <t>lac d'allos</t>
  </si>
  <si>
    <t>FRDL94</t>
  </si>
  <si>
    <t>lac des neuf couleurs</t>
  </si>
  <si>
    <t>DU_12_04</t>
  </si>
  <si>
    <t>Ubaye</t>
  </si>
  <si>
    <t>FRDL95</t>
  </si>
  <si>
    <t>DU_12_03</t>
  </si>
  <si>
    <t>Haute Durance</t>
  </si>
  <si>
    <t>FRDG417</t>
  </si>
  <si>
    <t>FRDL96</t>
  </si>
  <si>
    <t>lac de l'eychauda</t>
  </si>
  <si>
    <t>FRDL104</t>
  </si>
  <si>
    <t>LP_15_05</t>
  </si>
  <si>
    <t>Haut Var et affluents</t>
  </si>
  <si>
    <t>FRDL105</t>
  </si>
  <si>
    <t>lacs de vens 1er</t>
  </si>
  <si>
    <t>FRDL106</t>
  </si>
  <si>
    <t>lac de Sainte-Croix</t>
  </si>
  <si>
    <t>FRDG209</t>
  </si>
  <si>
    <t>FRDL107</t>
  </si>
  <si>
    <t>lac de saint-cassien</t>
  </si>
  <si>
    <t>LP_15_13</t>
  </si>
  <si>
    <t>Siagne et affluents</t>
  </si>
  <si>
    <t>FRDL108</t>
  </si>
  <si>
    <t>LP_15_01</t>
  </si>
  <si>
    <t>Argens</t>
  </si>
  <si>
    <t>FRDL109</t>
  </si>
  <si>
    <t>retenue de la verne</t>
  </si>
  <si>
    <t>LP_15_04</t>
  </si>
  <si>
    <t>Giscle et CÃ´tiers Golfe St Tropez</t>
  </si>
  <si>
    <t>FRDL112</t>
  </si>
  <si>
    <t>lac du bimont</t>
  </si>
  <si>
    <t>LP_16_01</t>
  </si>
  <si>
    <t>FRDL113</t>
  </si>
  <si>
    <t>FRDL115</t>
  </si>
  <si>
    <t>DU_13_09</t>
  </si>
  <si>
    <t>Crau - Vigueirat</t>
  </si>
  <si>
    <t>FRDL116</t>
  </si>
  <si>
    <t>FRDL117</t>
  </si>
  <si>
    <t>CO_17_12</t>
  </si>
  <si>
    <t>Orb</t>
  </si>
  <si>
    <t>MTP</t>
  </si>
  <si>
    <t>FRDG125</t>
  </si>
  <si>
    <t>FRDL118</t>
  </si>
  <si>
    <t>lac du saut de vezoles</t>
  </si>
  <si>
    <t>FRDL119</t>
  </si>
  <si>
    <t>lac du Salagou</t>
  </si>
  <si>
    <t>CO_17_08</t>
  </si>
  <si>
    <t>HÃ©rault</t>
  </si>
  <si>
    <t>FRDG222</t>
  </si>
  <si>
    <t>FRDL120</t>
  </si>
  <si>
    <t>CO_17_01</t>
  </si>
  <si>
    <t>Affluents Aude mÃ©diane</t>
  </si>
  <si>
    <t>FRDL121</t>
  </si>
  <si>
    <t>lac de laprade basse</t>
  </si>
  <si>
    <t>CO_17_07</t>
  </si>
  <si>
    <t>Fresquel</t>
  </si>
  <si>
    <t>FRDG603</t>
  </si>
  <si>
    <t>FRDL122</t>
  </si>
  <si>
    <t>retenue de matemale</t>
  </si>
  <si>
    <t>CO_17_03</t>
  </si>
  <si>
    <t>Aude amont</t>
  </si>
  <si>
    <t>FRDG614</t>
  </si>
  <si>
    <t>FRDL123</t>
  </si>
  <si>
    <t>lac des Bouillouses</t>
  </si>
  <si>
    <t>CO_17_18</t>
  </si>
  <si>
    <t>TÃªt</t>
  </si>
  <si>
    <t>FRDL124</t>
  </si>
  <si>
    <t>CO_17_16</t>
  </si>
  <si>
    <t>SÃ¨gre</t>
  </si>
  <si>
    <t>FRDL125</t>
  </si>
  <si>
    <t>retenue de Puyvalador</t>
  </si>
  <si>
    <t>FRDL126</t>
  </si>
  <si>
    <t>retenue de villeneuve-de-la-raho</t>
  </si>
  <si>
    <t>CO_17_06</t>
  </si>
  <si>
    <t>Canet</t>
  </si>
  <si>
    <t>FRDL127</t>
  </si>
  <si>
    <t>retenue de caramany</t>
  </si>
  <si>
    <t>CO_17_02</t>
  </si>
  <si>
    <t>Agly</t>
  </si>
  <si>
    <t>FRDL128</t>
  </si>
  <si>
    <t>FRDL129</t>
  </si>
  <si>
    <t>estany de la pradella</t>
  </si>
  <si>
    <t>FRDL130</t>
  </si>
  <si>
    <t>FREL131</t>
  </si>
  <si>
    <t>lac de Tolla</t>
  </si>
  <si>
    <t>CR_28_22</t>
  </si>
  <si>
    <t>Prunelli</t>
  </si>
  <si>
    <t>FREL132</t>
  </si>
  <si>
    <t>retenue de Figari</t>
  </si>
  <si>
    <t>CR_27_16</t>
  </si>
  <si>
    <t>Ventilegne</t>
  </si>
  <si>
    <t>FREL133</t>
  </si>
  <si>
    <t>retenue de Calacuccia</t>
  </si>
  <si>
    <t>CR_23_03</t>
  </si>
  <si>
    <t>Golo et affluents</t>
  </si>
  <si>
    <t>FREL134</t>
  </si>
  <si>
    <t>retenue de l'Alesani</t>
  </si>
  <si>
    <t>CR_24_06</t>
  </si>
  <si>
    <t>FREL135</t>
  </si>
  <si>
    <t>retenue de Codole</t>
  </si>
  <si>
    <t>CR_21_30</t>
  </si>
  <si>
    <t>Reginu</t>
  </si>
  <si>
    <t>FREL140</t>
  </si>
  <si>
    <t>CR_27_14</t>
  </si>
  <si>
    <t>Osu</t>
  </si>
  <si>
    <t>Volume annuel selon tps sejour</t>
  </si>
  <si>
    <t>code_eu_mdo</t>
  </si>
  <si>
    <t>lib_mdo</t>
  </si>
  <si>
    <t>code_ssbvperim</t>
  </si>
  <si>
    <t>lib_ssbvperim</t>
  </si>
  <si>
    <t>code_eu_subunit</t>
  </si>
  <si>
    <t>nature_mdo</t>
  </si>
  <si>
    <t>alt</t>
  </si>
  <si>
    <t>prof_max</t>
  </si>
  <si>
    <t>prof_moy</t>
  </si>
  <si>
    <t>tps_sejour</t>
  </si>
  <si>
    <t>micticite</t>
  </si>
  <si>
    <t>c_ent_surf</t>
  </si>
  <si>
    <t>code_her1</t>
  </si>
  <si>
    <t>lib_her1</t>
  </si>
  <si>
    <t>type_mnemo</t>
  </si>
  <si>
    <t>lib_type_mdo</t>
  </si>
  <si>
    <t>cap_tot</t>
  </si>
  <si>
    <t>barrage</t>
  </si>
  <si>
    <t>date_crea</t>
  </si>
  <si>
    <t>réservoir de la Vingeanne (ou Villegusien)</t>
  </si>
  <si>
    <t>FRD_SAON</t>
  </si>
  <si>
    <t>Masse d'eau fortement modifiée</t>
  </si>
  <si>
    <t>Pas de stratification</t>
  </si>
  <si>
    <t>U0905003</t>
  </si>
  <si>
    <t>Côtes Calcaires Est</t>
  </si>
  <si>
    <t>A2</t>
  </si>
  <si>
    <t>Retenue de moyenne montagne, calcaire, peu profonde</t>
  </si>
  <si>
    <t>8.3</t>
  </si>
  <si>
    <t>Y</t>
  </si>
  <si>
    <t>lac de châtelot (ou Moron)</t>
  </si>
  <si>
    <t>FRD_DOUB</t>
  </si>
  <si>
    <t>Stratification inconnue</t>
  </si>
  <si>
    <t>U2115023</t>
  </si>
  <si>
    <t>Jura - Préalpes Nord</t>
  </si>
  <si>
    <t>A3</t>
  </si>
  <si>
    <t>Retenue de moyenne montagne, calcaire, profonde</t>
  </si>
  <si>
    <t>lac nègre</t>
  </si>
  <si>
    <t>FRD_COCA</t>
  </si>
  <si>
    <t>Masse d'eau naturelle</t>
  </si>
  <si>
    <t>Lac stratifié, mais détails inconnus</t>
  </si>
  <si>
    <t>Y6225023</t>
  </si>
  <si>
    <t>Alpes Internes</t>
  </si>
  <si>
    <t>N1</t>
  </si>
  <si>
    <t>Lac de haute montagne avec zone littorale</t>
  </si>
  <si>
    <t>Y6205123</t>
  </si>
  <si>
    <t>N2</t>
  </si>
  <si>
    <t>Lac de haute montagne à berges dénudées</t>
  </si>
  <si>
    <t>N</t>
  </si>
  <si>
    <t>FRD_DURA</t>
  </si>
  <si>
    <t>X2--3003</t>
  </si>
  <si>
    <t>Préalpes du sud</t>
  </si>
  <si>
    <t>Y5525003</t>
  </si>
  <si>
    <t>Méditérranéen</t>
  </si>
  <si>
    <t>A12</t>
  </si>
  <si>
    <t>Retenue méditerranéenne de basse altitude sur socle cristallin, profonde</t>
  </si>
  <si>
    <t>59.5</t>
  </si>
  <si>
    <t>lac de carcès</t>
  </si>
  <si>
    <t>Y5105063</t>
  </si>
  <si>
    <t>7.5</t>
  </si>
  <si>
    <t>Giscle et Côtiers Golfe St Tropez</t>
  </si>
  <si>
    <t>Y5435023</t>
  </si>
  <si>
    <t>Arc provençal</t>
  </si>
  <si>
    <t>Masse d'eau artificielle</t>
  </si>
  <si>
    <t>Y4105023</t>
  </si>
  <si>
    <t>A8</t>
  </si>
  <si>
    <t>Plan d'eau à marnage très important</t>
  </si>
  <si>
    <t>bassin de réaltor</t>
  </si>
  <si>
    <t>Y4125003</t>
  </si>
  <si>
    <t>étang des aulnes</t>
  </si>
  <si>
    <t>Y4305063</t>
  </si>
  <si>
    <t>N11</t>
  </si>
  <si>
    <t>Lac de basse altitude en façade méditerranéenne</t>
  </si>
  <si>
    <t>3.34</t>
  </si>
  <si>
    <t>étang d'entressen</t>
  </si>
  <si>
    <t>Y4305143</t>
  </si>
  <si>
    <t>réservoir d'avène</t>
  </si>
  <si>
    <t>FRD_COLR</t>
  </si>
  <si>
    <t>Y2505003</t>
  </si>
  <si>
    <t>Cévennes</t>
  </si>
  <si>
    <t>A10</t>
  </si>
  <si>
    <t>Retenue de moyenne montagne méditerranéenne sur socle cristallin, profonde</t>
  </si>
  <si>
    <t>33.6</t>
  </si>
  <si>
    <t>Y2545003</t>
  </si>
  <si>
    <t>2.9</t>
  </si>
  <si>
    <t>Hérault</t>
  </si>
  <si>
    <t>Y2235003</t>
  </si>
  <si>
    <t>U2015043</t>
  </si>
  <si>
    <t>N4</t>
  </si>
  <si>
    <t>Lac de moyenne montagne, calcaire, profond, à zone littorale</t>
  </si>
  <si>
    <t>95.6</t>
  </si>
  <si>
    <t>étang de jouarres</t>
  </si>
  <si>
    <t>Affluents Aude médiane</t>
  </si>
  <si>
    <t>Y1435003</t>
  </si>
  <si>
    <t>A13b</t>
  </si>
  <si>
    <t>Plan d'eau généralement non vidangé mais à gestion hydraulique contrôlée</t>
  </si>
  <si>
    <t>2.5</t>
  </si>
  <si>
    <t>Y1355003</t>
  </si>
  <si>
    <t>Massif Central</t>
  </si>
  <si>
    <t>A5</t>
  </si>
  <si>
    <t>Retenue de moyenne montagne, non calcaire, profonde</t>
  </si>
  <si>
    <t>8.8</t>
  </si>
  <si>
    <t>Y1005143</t>
  </si>
  <si>
    <t>Pyrénnées</t>
  </si>
  <si>
    <t>A1</t>
  </si>
  <si>
    <t>Retenue de haute montagne</t>
  </si>
  <si>
    <t>20.6</t>
  </si>
  <si>
    <t>Têt</t>
  </si>
  <si>
    <t>Y0405263</t>
  </si>
  <si>
    <t>17.5</t>
  </si>
  <si>
    <t>étang de lanos</t>
  </si>
  <si>
    <t>Sègre</t>
  </si>
  <si>
    <t>Y0045103</t>
  </si>
  <si>
    <t>67.9</t>
  </si>
  <si>
    <t>Y1005163</t>
  </si>
  <si>
    <t>10.1</t>
  </si>
  <si>
    <t>Y0305003</t>
  </si>
  <si>
    <t>A11</t>
  </si>
  <si>
    <t>Retenue méditerranéenne de basse altitude sur socle cristallin, peu profonde</t>
  </si>
  <si>
    <t>18.4</t>
  </si>
  <si>
    <t>Y0635003</t>
  </si>
  <si>
    <t>25.8</t>
  </si>
  <si>
    <t>retenue de vinça</t>
  </si>
  <si>
    <t>Y0455043</t>
  </si>
  <si>
    <t>A6b</t>
  </si>
  <si>
    <t>Retenue de basse altitude, profonde, non calcaire</t>
  </si>
  <si>
    <t>24.6</t>
  </si>
  <si>
    <t>Y0405283</t>
  </si>
  <si>
    <t>0.53</t>
  </si>
  <si>
    <t>U2015003</t>
  </si>
  <si>
    <t>9.6</t>
  </si>
  <si>
    <t>étang de llat</t>
  </si>
  <si>
    <t>Y0025043</t>
  </si>
  <si>
    <t>0.51</t>
  </si>
  <si>
    <t>U2115003</t>
  </si>
  <si>
    <t>6.4</t>
  </si>
  <si>
    <t>étang de montaubry</t>
  </si>
  <si>
    <t>U3005023</t>
  </si>
  <si>
    <t>Massif Central Nord</t>
  </si>
  <si>
    <t>5.1</t>
  </si>
  <si>
    <t>Haute vallée de l'Ain</t>
  </si>
  <si>
    <t>FRD_HRHO</t>
  </si>
  <si>
    <t>V23-4003</t>
  </si>
  <si>
    <t>V2--3003</t>
  </si>
  <si>
    <t>V2305043</t>
  </si>
  <si>
    <t>N3</t>
  </si>
  <si>
    <t>Lac de moyenne montagne, calcaire, peu profond</t>
  </si>
  <si>
    <t>lac de vésoul</t>
  </si>
  <si>
    <t>U0535003</t>
  </si>
  <si>
    <t>1.7</t>
  </si>
  <si>
    <t>V2205003</t>
  </si>
  <si>
    <t>48.5</t>
  </si>
  <si>
    <t>V2415023</t>
  </si>
  <si>
    <t>5.8</t>
  </si>
  <si>
    <t>V2405043</t>
  </si>
  <si>
    <t>6.9</t>
  </si>
  <si>
    <t>V2035003</t>
  </si>
  <si>
    <t>7.7</t>
  </si>
  <si>
    <t>V2305003</t>
  </si>
  <si>
    <t>V2205083</t>
  </si>
  <si>
    <t>U---2003</t>
  </si>
  <si>
    <t>Vosges</t>
  </si>
  <si>
    <t>V2035023</t>
  </si>
  <si>
    <t>2.66</t>
  </si>
  <si>
    <t>gravière de montrevel n°1</t>
  </si>
  <si>
    <t>Reyssouze et petits affluents de la Saône</t>
  </si>
  <si>
    <t>U4035023</t>
  </si>
  <si>
    <t>Plaine Saône</t>
  </si>
  <si>
    <t>A16</t>
  </si>
  <si>
    <t>Plan d'eau peu profond, obtenu par creusement, en lit majeur d'un cours d'eau, en relation avec la nappe, forme de type L, sans thermocline</t>
  </si>
  <si>
    <t>gravière de saint-denis-lès-bourg</t>
  </si>
  <si>
    <t>U4205163</t>
  </si>
  <si>
    <t>Basse vallée de l'Ain</t>
  </si>
  <si>
    <t>V2--3023</t>
  </si>
  <si>
    <t>V2525003</t>
  </si>
  <si>
    <t>4.63</t>
  </si>
  <si>
    <t>V2705003</t>
  </si>
  <si>
    <t>Séran</t>
  </si>
  <si>
    <t>V1435003</t>
  </si>
  <si>
    <t>V2515003</t>
  </si>
  <si>
    <t>40.1</t>
  </si>
  <si>
    <t>V1015003</t>
  </si>
  <si>
    <t>4.8</t>
  </si>
  <si>
    <t>FRD_RHON</t>
  </si>
  <si>
    <t>V3005003</t>
  </si>
  <si>
    <t>A14</t>
  </si>
  <si>
    <t>Plan d'eau créé par creusement, en roche dure, cuvette non vidangeable</t>
  </si>
  <si>
    <t>étang du malsaucy</t>
  </si>
  <si>
    <t>U2345243</t>
  </si>
  <si>
    <t>A13a</t>
  </si>
  <si>
    <t>Plan d'eau vidangé à intervalle régulier</t>
  </si>
  <si>
    <t>0.7</t>
  </si>
  <si>
    <t>V3005063</t>
  </si>
  <si>
    <t>gravière d'anse</t>
  </si>
  <si>
    <t>Rivières du Beaujolais</t>
  </si>
  <si>
    <t>U4525003</t>
  </si>
  <si>
    <t>V3005123</t>
  </si>
  <si>
    <t>FRD_ISER</t>
  </si>
  <si>
    <t>Y6705023</t>
  </si>
  <si>
    <t>333.21</t>
  </si>
  <si>
    <t>W0435023</t>
  </si>
  <si>
    <t>Isère en Tarentaise</t>
  </si>
  <si>
    <t>W0005083</t>
  </si>
  <si>
    <t>W1035063</t>
  </si>
  <si>
    <t>39.8</t>
  </si>
  <si>
    <t>W0435043</t>
  </si>
  <si>
    <t>réservoir de panthier</t>
  </si>
  <si>
    <t>U1305043</t>
  </si>
  <si>
    <t>8.16</t>
  </si>
  <si>
    <t>V1335003</t>
  </si>
  <si>
    <t>V1535003</t>
  </si>
  <si>
    <t>V0115023</t>
  </si>
  <si>
    <t>0.76</t>
  </si>
  <si>
    <t>le léman</t>
  </si>
  <si>
    <t>V03-4003</t>
  </si>
  <si>
    <t>V1235003</t>
  </si>
  <si>
    <t>V0325023</t>
  </si>
  <si>
    <t>3.1</t>
  </si>
  <si>
    <t>réservoir de grand-maison</t>
  </si>
  <si>
    <t>W2755283</t>
  </si>
  <si>
    <t>W2--3003</t>
  </si>
  <si>
    <t>réservoir de chazilly</t>
  </si>
  <si>
    <t>U1305003</t>
  </si>
  <si>
    <t>A7b</t>
  </si>
  <si>
    <t>Retenue en basse altitude, profonde, calcaire</t>
  </si>
  <si>
    <t>2.23</t>
  </si>
  <si>
    <t>W22-4003</t>
  </si>
  <si>
    <t>W2615003</t>
  </si>
  <si>
    <t>W2225003</t>
  </si>
  <si>
    <t>W2715003</t>
  </si>
  <si>
    <t>50.8</t>
  </si>
  <si>
    <t>W2755363</t>
  </si>
  <si>
    <t>W2735023</t>
  </si>
  <si>
    <t>W2325003</t>
  </si>
  <si>
    <t>lac de pierre-châtel</t>
  </si>
  <si>
    <t>W2405023</t>
  </si>
  <si>
    <t>U2035043</t>
  </si>
  <si>
    <t>2.4</t>
  </si>
  <si>
    <t>W3125023</t>
  </si>
  <si>
    <t>97.2</t>
  </si>
  <si>
    <t>W2765003</t>
  </si>
  <si>
    <t>28.3</t>
  </si>
  <si>
    <t>lac de pétichet</t>
  </si>
  <si>
    <t>W2765023</t>
  </si>
  <si>
    <t>8.7</t>
  </si>
  <si>
    <t>FRD_GARD</t>
  </si>
  <si>
    <t>V4105003</t>
  </si>
  <si>
    <t>2.3</t>
  </si>
  <si>
    <t>V5045003</t>
  </si>
  <si>
    <t>27.7</t>
  </si>
  <si>
    <t>V5045103</t>
  </si>
  <si>
    <t>12.02</t>
  </si>
  <si>
    <t>X2625003</t>
  </si>
  <si>
    <t>78.6</t>
  </si>
  <si>
    <t>étang de frasne</t>
  </si>
  <si>
    <t>U2035003</t>
  </si>
  <si>
    <t>X2205023</t>
  </si>
  <si>
    <t>X2205043</t>
  </si>
  <si>
    <t>X2615003</t>
  </si>
  <si>
    <t>19.5</t>
  </si>
  <si>
    <t>X2005023</t>
  </si>
  <si>
    <t>X0405063</t>
  </si>
  <si>
    <t>lac de Serre-Ponçon</t>
  </si>
  <si>
    <t>X0--3003</t>
  </si>
  <si>
    <t>X0125003</t>
  </si>
  <si>
    <t>FRE_CORS</t>
  </si>
  <si>
    <t>Y8415003</t>
  </si>
  <si>
    <t>Corse</t>
  </si>
  <si>
    <t>34.8</t>
  </si>
  <si>
    <t>Y9905043</t>
  </si>
  <si>
    <t>5.73</t>
  </si>
  <si>
    <t>Y7005003</t>
  </si>
  <si>
    <t>25.3</t>
  </si>
  <si>
    <t>Alesani et côtiers</t>
  </si>
  <si>
    <t>Y9205023</t>
  </si>
  <si>
    <t>10.53</t>
  </si>
  <si>
    <t>Y7615003</t>
  </si>
  <si>
    <t>6.99</t>
  </si>
  <si>
    <t>retenue de l'Ospédale</t>
  </si>
  <si>
    <t>Y9715083</t>
  </si>
  <si>
    <t>3.25</t>
  </si>
  <si>
    <t>Département</t>
  </si>
  <si>
    <t>Libellé du département</t>
  </si>
  <si>
    <t>Population en 2013</t>
  </si>
  <si>
    <t>Population en 2020</t>
  </si>
  <si>
    <t>Population en 2033</t>
  </si>
  <si>
    <t>88</t>
  </si>
  <si>
    <t>52</t>
  </si>
  <si>
    <t>Haute-Marne</t>
  </si>
  <si>
    <t>71</t>
  </si>
  <si>
    <t>Saône-et-Loire</t>
  </si>
  <si>
    <t>70</t>
  </si>
  <si>
    <t>Haute-Saône</t>
  </si>
  <si>
    <t>39</t>
  </si>
  <si>
    <t>Jura</t>
  </si>
  <si>
    <t>06</t>
  </si>
  <si>
    <t>Alpes-Maritimes</t>
  </si>
  <si>
    <t>12</t>
  </si>
  <si>
    <t>Aveyron</t>
  </si>
  <si>
    <t>13</t>
  </si>
  <si>
    <t>Bouches-du-Rhône</t>
  </si>
  <si>
    <t>84</t>
  </si>
  <si>
    <t>Vaucluse</t>
  </si>
  <si>
    <t>43</t>
  </si>
  <si>
    <t>Haute-Loire</t>
  </si>
  <si>
    <t>21</t>
  </si>
  <si>
    <t>Côte-d'Or</t>
  </si>
  <si>
    <t>68</t>
  </si>
  <si>
    <t>Haut-Rhin</t>
  </si>
  <si>
    <t>42</t>
  </si>
  <si>
    <t>Loire</t>
  </si>
  <si>
    <t>09</t>
  </si>
  <si>
    <t>Ariège</t>
  </si>
  <si>
    <t>83</t>
  </si>
  <si>
    <t>Var</t>
  </si>
  <si>
    <t>2A</t>
  </si>
  <si>
    <t>Corse-du-Sud</t>
  </si>
  <si>
    <t>04</t>
  </si>
  <si>
    <t>Alpes-de-Haute-Provence</t>
  </si>
  <si>
    <t>48</t>
  </si>
  <si>
    <t>Lozère</t>
  </si>
  <si>
    <t>81</t>
  </si>
  <si>
    <t>Tarn</t>
  </si>
  <si>
    <t>30</t>
  </si>
  <si>
    <t>Gard</t>
  </si>
  <si>
    <t>25</t>
  </si>
  <si>
    <t>Doubs</t>
  </si>
  <si>
    <t>90</t>
  </si>
  <si>
    <t>Territoire de Belfort</t>
  </si>
  <si>
    <t>05</t>
  </si>
  <si>
    <t>Hautes-Alpes</t>
  </si>
  <si>
    <t>73</t>
  </si>
  <si>
    <t>Savoie</t>
  </si>
  <si>
    <t>66</t>
  </si>
  <si>
    <t>Pyrénées-Orientales</t>
  </si>
  <si>
    <t>07</t>
  </si>
  <si>
    <t>Ardèche</t>
  </si>
  <si>
    <t>11</t>
  </si>
  <si>
    <t>Aude</t>
  </si>
  <si>
    <t>26</t>
  </si>
  <si>
    <t>Drôme</t>
  </si>
  <si>
    <t>38</t>
  </si>
  <si>
    <t>Isère</t>
  </si>
  <si>
    <t>69</t>
  </si>
  <si>
    <t>Rhône</t>
  </si>
  <si>
    <t>34</t>
  </si>
  <si>
    <t>2B</t>
  </si>
  <si>
    <t>Haute-Corse</t>
  </si>
  <si>
    <t>01</t>
  </si>
  <si>
    <t>Ain</t>
  </si>
  <si>
    <t>31</t>
  </si>
  <si>
    <t>Haute-Garonne</t>
  </si>
  <si>
    <t>74</t>
  </si>
  <si>
    <t>Haute-Savoie</t>
  </si>
  <si>
    <t>Evolution 2020-2033 (en %)</t>
  </si>
  <si>
    <t>Code_Lac</t>
  </si>
  <si>
    <t>Nom_Lac</t>
  </si>
  <si>
    <t>LEM74</t>
  </si>
  <si>
    <t>Léman (lac )</t>
  </si>
  <si>
    <t>BOU73</t>
  </si>
  <si>
    <t>Bourget</t>
  </si>
  <si>
    <t>ANN74</t>
  </si>
  <si>
    <t>Annecy (lac d' )</t>
  </si>
  <si>
    <t>AIG73</t>
  </si>
  <si>
    <t>Aiguebelette</t>
  </si>
  <si>
    <t>NAN01</t>
  </si>
  <si>
    <t>Nantua (lac de )</t>
  </si>
  <si>
    <t>BIM13</t>
  </si>
  <si>
    <t>Bimont (lac du )</t>
  </si>
  <si>
    <t>PAL38</t>
  </si>
  <si>
    <t>Paladru</t>
  </si>
  <si>
    <t>ESP04</t>
  </si>
  <si>
    <t>Esparron (lac d' )</t>
  </si>
  <si>
    <t>LAF38</t>
  </si>
  <si>
    <t>Laffrey (grand lac de )</t>
  </si>
  <si>
    <t>CHA39</t>
  </si>
  <si>
    <t>Chalain (lac de )</t>
  </si>
  <si>
    <t>SPO25</t>
  </si>
  <si>
    <t>Saint Point</t>
  </si>
  <si>
    <t>AVE34</t>
  </si>
  <si>
    <t>Avène (réservoir d' )</t>
  </si>
  <si>
    <t>VAL39</t>
  </si>
  <si>
    <t>Val (lac du )</t>
  </si>
  <si>
    <t>CAR66</t>
  </si>
  <si>
    <t>Caramany (retenue de )</t>
  </si>
  <si>
    <t>VER83</t>
  </si>
  <si>
    <t>Verne (retenue de la )</t>
  </si>
  <si>
    <t>ILA39</t>
  </si>
  <si>
    <t>Ilay (lac d' )</t>
  </si>
  <si>
    <t>PET38</t>
  </si>
  <si>
    <t>Petitchet</t>
  </si>
  <si>
    <t>GLC39</t>
  </si>
  <si>
    <t>Clairvaux (Grand lac)</t>
  </si>
  <si>
    <t>VVE70</t>
  </si>
  <si>
    <t>Vaivre Vesoul (lac du )</t>
  </si>
  <si>
    <t>LGM39</t>
  </si>
  <si>
    <t>Grand maclu (lac du )</t>
  </si>
  <si>
    <t>REM25</t>
  </si>
  <si>
    <t>Remoray (lac de )</t>
  </si>
  <si>
    <t>BAR01</t>
  </si>
  <si>
    <t>Barterand (lac de )</t>
  </si>
  <si>
    <t>LRO39</t>
  </si>
  <si>
    <t>Rousses (lac des )</t>
  </si>
  <si>
    <t>ABB39</t>
  </si>
  <si>
    <t>Abbaye (l' )</t>
  </si>
  <si>
    <t>LPC38</t>
  </si>
  <si>
    <t>Pierre-châtel (lac de )</t>
  </si>
  <si>
    <t>ETI39</t>
  </si>
  <si>
    <t>Etival (grand lac )</t>
  </si>
  <si>
    <t>ANS69</t>
  </si>
  <si>
    <t>Anse (gravière d' )</t>
  </si>
  <si>
    <t>ENT25</t>
  </si>
  <si>
    <t>Entonnoir-bouverans (l' )</t>
  </si>
  <si>
    <t>MEB01</t>
  </si>
  <si>
    <t>Montrevel-en-Bresse (gravière de )</t>
  </si>
  <si>
    <t>SDB01</t>
  </si>
  <si>
    <t>Saint-Denis-lès-Bourg (gravière de )</t>
  </si>
  <si>
    <t>CHE73</t>
  </si>
  <si>
    <t>Chevril (lac du )</t>
  </si>
  <si>
    <t>ROS73</t>
  </si>
  <si>
    <t>Roselend (lac de )</t>
  </si>
  <si>
    <t>GIR73</t>
  </si>
  <si>
    <t>Girotte (de la )</t>
  </si>
  <si>
    <t>RGM38</t>
  </si>
  <si>
    <t>Grand'Maison (réservoir de )</t>
  </si>
  <si>
    <t>LAN66</t>
  </si>
  <si>
    <t>Estany de Lanos (de ) (Lanous)</t>
  </si>
  <si>
    <t>MON38</t>
  </si>
  <si>
    <t>Monteynard- Avignonet</t>
  </si>
  <si>
    <t>MAL90</t>
  </si>
  <si>
    <t>Malsaucy (étang du )</t>
  </si>
  <si>
    <t>CHA38</t>
  </si>
  <si>
    <t>Chambon (lac du )</t>
  </si>
  <si>
    <t>SPO04</t>
  </si>
  <si>
    <t>Serre ponçon</t>
  </si>
  <si>
    <t>VOU39</t>
  </si>
  <si>
    <t>Vouglans (lac de )</t>
  </si>
  <si>
    <t>SCR04</t>
  </si>
  <si>
    <t>Sainte Croix (lac de )</t>
  </si>
  <si>
    <t>BIS73</t>
  </si>
  <si>
    <t>Bissorte (lac de )</t>
  </si>
  <si>
    <t>CAS04</t>
  </si>
  <si>
    <t>Castillon (lac de )</t>
  </si>
  <si>
    <t>SAU38</t>
  </si>
  <si>
    <t>Sautet (lac du )</t>
  </si>
  <si>
    <t>TOL2A</t>
  </si>
  <si>
    <t>Tolla (lac de )</t>
  </si>
  <si>
    <t>SPC38</t>
  </si>
  <si>
    <t>Saint-Pierre-Cognet (retenue de )</t>
  </si>
  <si>
    <t>CHA25</t>
  </si>
  <si>
    <t>Châtelot (du )</t>
  </si>
  <si>
    <t>CHO04</t>
  </si>
  <si>
    <t>Chaudanne (retenue de )</t>
  </si>
  <si>
    <t>VIL48</t>
  </si>
  <si>
    <t>Villefort (lac de )</t>
  </si>
  <si>
    <t>VER38</t>
  </si>
  <si>
    <t>Verney (lac du )</t>
  </si>
  <si>
    <t>CAL2B</t>
  </si>
  <si>
    <t>Calacuccia (retenue de )</t>
  </si>
  <si>
    <t>MON71</t>
  </si>
  <si>
    <t>Montaubry (barrage de )</t>
  </si>
  <si>
    <t>REA13</t>
  </si>
  <si>
    <t>Réaltor (bassin du )</t>
  </si>
  <si>
    <t>SCA83</t>
  </si>
  <si>
    <t>Saint Cassien (lac de )</t>
  </si>
  <si>
    <t>SAL34</t>
  </si>
  <si>
    <t>Salagou (lac du )</t>
  </si>
  <si>
    <t>RGL69</t>
  </si>
  <si>
    <t>Grand-large (du )</t>
  </si>
  <si>
    <t>ALL01</t>
  </si>
  <si>
    <t>Allement (lac d' )</t>
  </si>
  <si>
    <t>QUI04</t>
  </si>
  <si>
    <t>Quinson (retenue de )</t>
  </si>
  <si>
    <t>RLB11</t>
  </si>
  <si>
    <t>Laprade basse (de )</t>
  </si>
  <si>
    <t>SYL01</t>
  </si>
  <si>
    <t>Sylans (lac de )</t>
  </si>
  <si>
    <t>CAR83</t>
  </si>
  <si>
    <t>Carcès (lac de )</t>
  </si>
  <si>
    <t>COD2B</t>
  </si>
  <si>
    <t>Codole (retenue de )</t>
  </si>
  <si>
    <t>LDC25</t>
  </si>
  <si>
    <t>Chaillexon (lac de )</t>
  </si>
  <si>
    <t>MON74</t>
  </si>
  <si>
    <t>Montriond (lac de )</t>
  </si>
  <si>
    <t>MAT66</t>
  </si>
  <si>
    <t>Matemale (retenue de )</t>
  </si>
  <si>
    <t>PUY66</t>
  </si>
  <si>
    <t>Puyvalador (retenue de )</t>
  </si>
  <si>
    <t>BOU66</t>
  </si>
  <si>
    <t>Bouillouses (lac des )</t>
  </si>
  <si>
    <t>COI39</t>
  </si>
  <si>
    <t>Coiselet (de )</t>
  </si>
  <si>
    <t>NDC38</t>
  </si>
  <si>
    <t>Notre-Dame de Commiers (de )</t>
  </si>
  <si>
    <t>PAN21</t>
  </si>
  <si>
    <t>Panthier (lac de )</t>
  </si>
  <si>
    <t>RMC73</t>
  </si>
  <si>
    <t>Mont-cenis (du )</t>
  </si>
  <si>
    <t>RCB01</t>
  </si>
  <si>
    <t>Cize-Bolozon (de )</t>
  </si>
  <si>
    <t>ALE2B</t>
  </si>
  <si>
    <t>Alesani (retenue de l' )</t>
  </si>
  <si>
    <t>ANT74</t>
  </si>
  <si>
    <t>Anterne (lac d' )</t>
  </si>
  <si>
    <t>RCM01</t>
  </si>
  <si>
    <t>Charmines-Moux (de )</t>
  </si>
  <si>
    <t>CHE38</t>
  </si>
  <si>
    <t>Cheylas (bassin du )</t>
  </si>
  <si>
    <t>RSV34</t>
  </si>
  <si>
    <t>Saut de vezoles (retenue du )</t>
  </si>
  <si>
    <t>DEV07</t>
  </si>
  <si>
    <t>Devesset (lac de )</t>
  </si>
  <si>
    <t>AUL13</t>
  </si>
  <si>
    <t>Aulnes (étang des)</t>
  </si>
  <si>
    <t>VIL52</t>
  </si>
  <si>
    <t>Villegusien (réservoir de)</t>
  </si>
  <si>
    <t>LDC21</t>
  </si>
  <si>
    <t>Chazilly (de )</t>
  </si>
  <si>
    <t>PUY48</t>
  </si>
  <si>
    <t>Puylaurent (retenue de )</t>
  </si>
  <si>
    <t>ALL04</t>
  </si>
  <si>
    <t>Allos (lac d' )</t>
  </si>
  <si>
    <t>RCS70</t>
  </si>
  <si>
    <t>Champagney (bassin de )</t>
  </si>
  <si>
    <t>VIL66</t>
  </si>
  <si>
    <t>Villeneuve de la raho (retenue de )</t>
  </si>
  <si>
    <t>FIG2B</t>
  </si>
  <si>
    <t>Figari (de )</t>
  </si>
  <si>
    <t>GEB69</t>
  </si>
  <si>
    <t>Eaux bleues (des )</t>
  </si>
  <si>
    <t>LLI66</t>
  </si>
  <si>
    <t>Lliat</t>
  </si>
  <si>
    <t>PRA66</t>
  </si>
  <si>
    <t>Pradeilles (de )</t>
  </si>
  <si>
    <t>ENT13</t>
  </si>
  <si>
    <t>Entressen (d' )</t>
  </si>
  <si>
    <t>JOU11</t>
  </si>
  <si>
    <t>Jouarres (étang de )</t>
  </si>
  <si>
    <t>EYC05</t>
  </si>
  <si>
    <t>Eychauda (de l' )</t>
  </si>
  <si>
    <t>LAU38</t>
  </si>
  <si>
    <t>Lauvitel</t>
  </si>
  <si>
    <t>LNC04</t>
  </si>
  <si>
    <t>Neuf couleurs (des )</t>
  </si>
  <si>
    <t>DRA69</t>
  </si>
  <si>
    <t>Drapeau (du )</t>
  </si>
  <si>
    <t>BIR01</t>
  </si>
  <si>
    <t>Birieux (grand, de )</t>
  </si>
  <si>
    <t>CHA01</t>
  </si>
  <si>
    <t>Chassagne (de )</t>
  </si>
  <si>
    <t>EGM01</t>
  </si>
  <si>
    <t>Grand marais</t>
  </si>
  <si>
    <t>FOR01</t>
  </si>
  <si>
    <t>Forêt (étang )</t>
  </si>
  <si>
    <t>FRA25</t>
  </si>
  <si>
    <t>Frasne (étang de )</t>
  </si>
  <si>
    <t>GEG01</t>
  </si>
  <si>
    <t>Glareins (grand, de )</t>
  </si>
  <si>
    <t>MOU01</t>
  </si>
  <si>
    <t>Moulin (étang du )</t>
  </si>
  <si>
    <t>NEG06</t>
  </si>
  <si>
    <t>Nègre (lac )</t>
  </si>
  <si>
    <t>PEG01</t>
  </si>
  <si>
    <t>Glareins (petit, de )</t>
  </si>
  <si>
    <t>TUR01</t>
  </si>
  <si>
    <t>Turlet (étang  )</t>
  </si>
  <si>
    <t>VAL38</t>
  </si>
  <si>
    <t>Vallon (lac du )</t>
  </si>
  <si>
    <t>VEN06</t>
  </si>
  <si>
    <t>Vens (Grand lac de)</t>
  </si>
  <si>
    <t>Retenue de Vinça</t>
  </si>
  <si>
    <t>Dpt</t>
  </si>
  <si>
    <t>EU_CD</t>
  </si>
  <si>
    <t>FRDL73</t>
  </si>
  <si>
    <t>FRDL35</t>
  </si>
  <si>
    <t>FRDL37</t>
  </si>
  <si>
    <t>FRDL36</t>
  </si>
  <si>
    <t>FRDL32</t>
  </si>
  <si>
    <t>FRDL34</t>
  </si>
  <si>
    <t>FRDL38</t>
  </si>
  <si>
    <t>FRDL33</t>
  </si>
  <si>
    <t>FRDL39</t>
  </si>
  <si>
    <t>gravière de montrevel nÂ°1</t>
  </si>
  <si>
    <t>Service régional</t>
  </si>
  <si>
    <t>Classe d'impact global précédente</t>
  </si>
  <si>
    <t>Classe d'impact global des prélèvements sout</t>
  </si>
  <si>
    <t xml:space="preserve">Classe d'impact </t>
  </si>
  <si>
    <t>Signification</t>
  </si>
  <si>
    <t>Impact nul ou faible : absence de pression ou pression avec impact très localisé non mesurable et donc négligeable – pas de mesure aucune action de réduction à prévoir</t>
  </si>
  <si>
    <t>Impact moyen : pression présente avec des impacts mesurables mais limités en intensité ou en étendue spatiale par rapport à la taille de la masse d’eau – pas de mesure de réduction de pression à prévoir, mais une vigilance à prévoir sur l’évolution à moyen/long terme</t>
  </si>
  <si>
    <t>Impact fort : pression présente avec des impacts mesurables et significatifs à l’échelle de la masse d’eau, susceptibles d’empêcher l’atteinte ou le maintien du bon état – une ou des mesures sont à prévoir. Pression à réduire, réflexion à mener dans le cadre du PdM</t>
  </si>
  <si>
    <t>Intitulé colonne</t>
  </si>
  <si>
    <t>Le code de la masse d'eau, dans le futur référentiel 2028.</t>
  </si>
  <si>
    <t>Le libellé de la masse d'eau, dans le futur référentiel 2028.</t>
  </si>
  <si>
    <t>Le code du sous-bassin.</t>
  </si>
  <si>
    <t>Le libellé du sous-bassin.</t>
  </si>
  <si>
    <t>Le service régional concerné par la masse d'eau</t>
  </si>
  <si>
    <t>La classe d'impact des prélèvements pour cette masse d'eau.</t>
  </si>
  <si>
    <t>La classe d'impact des prélèvements pour cette masse d'eau évaluée par les services du bassin, après application du scénario d'évolution tendancielle liée à l'évolution démographique</t>
  </si>
  <si>
    <t>La classe d'impact des prélèvements pour cette masse d'eau à l'issue du SDAGE 2022 (incluant toutes les demandes de corrections). Permet de comparer l'évolution des classes d'impact proposées. Les classes d'impacts corrigées à dire d'expert sont suivies d'un *.</t>
  </si>
  <si>
    <t>Volume annuel en m3/an impactant la ME</t>
  </si>
  <si>
    <t>Volume annuel précédent en m3/an impactant la ME</t>
  </si>
  <si>
    <t>Le volume d'eau prélevé pris en compte pour l'état des lieux 2019.</t>
  </si>
  <si>
    <t>Volume consommé annuel en m3/an impactant la ME</t>
  </si>
  <si>
    <t>Le volume d'eau consommé sur le bassin versant de la masse d'eau, après application du ratio de consommation tel qu'explicité dans le rapport méthodologique national.</t>
  </si>
  <si>
    <t>Volume consommé annuel précédent en m3/an impactant la ME</t>
  </si>
  <si>
    <t>Le volume d'eau consommé après application des ratio de consommation pris en compte pour l'état des lieux 2019.</t>
  </si>
  <si>
    <t>Consommation locale en mois d'étiage en m3/mois</t>
  </si>
  <si>
    <t>Le volume consommé sur le bassin versant local de la masse d'eau, pendant 1 mois d'étiage. Prend en compte une variation annuelle suivant les usages (voir guide méthodologique national) : industrie et AEP toute l'année, agriculture seulement pendant les 3 mois d'étiage.</t>
  </si>
  <si>
    <t>Consommation locale souterraine en mois d'étiage en m3/mois</t>
  </si>
  <si>
    <t>Le volume consommé sur le bassin versant local de la masse d'eau, par les ouvrages situés en eaux souterraines uniquement (incluant les sources et les prélèvements en nappe alluviale).</t>
  </si>
  <si>
    <t>Consommation globale en mois d'étiage en m3/mois</t>
  </si>
  <si>
    <t>La consommation sur et à l'amont de la masse d'eau, pendant 1 mois d'étiage. Indique la quantité d'eau qui n'arrive pas jusqu'à l'exutoire de la masse d'eau. Utilisé pour calculé l'indice d'impact global.</t>
  </si>
  <si>
    <t xml:space="preserve">Indice d'impact souterrain local </t>
  </si>
  <si>
    <t>Le rapport entre le volume consommé en provenance des eaux souterraines et le volume consommé sur le bassin versant local de la masse d'eau.</t>
  </si>
  <si>
    <t>Classe d'impact local des prélévements souterrains</t>
  </si>
  <si>
    <t>La classe d'impact locale des prélèvements en eaux souterraines</t>
  </si>
  <si>
    <t>Indice d'impact souterrain global</t>
  </si>
  <si>
    <t>Le rapport entre le volume consommé en prevenance des eaux souterraines et le volume consommé sur et à l'amont de la masse d'eau.</t>
  </si>
  <si>
    <t>La classe d'impact global des prélèvements en eaux souterraines.</t>
  </si>
  <si>
    <t>Liste des masses d'eau souterraines prélevées</t>
  </si>
  <si>
    <r>
      <t>Liste des codes de masse d'eau souterraines dont sont issus les prélèvements en provenance des eaux souterraines (en lien avec le champ "</t>
    </r>
    <r>
      <rPr>
        <i/>
        <sz val="10"/>
        <rFont val="Arial"/>
        <family val="2"/>
      </rPr>
      <t>Consommation locale souterraine en mois d'étiage en m3/mois</t>
    </r>
    <r>
      <rPr>
        <sz val="11"/>
        <color theme="1"/>
        <rFont val="Calibri"/>
        <family val="2"/>
        <scheme val="minor"/>
      </rPr>
      <t>")</t>
    </r>
  </si>
  <si>
    <t>Volume prélevé agricole impactant la ME</t>
  </si>
  <si>
    <t>Volume prélevé annuel (en m3) par l'agriculture</t>
  </si>
  <si>
    <t>Volume prélevé eau potable impactant la ME</t>
  </si>
  <si>
    <t>Le volume prélevé annuel (en m3) pour l'eau potable</t>
  </si>
  <si>
    <t>Volume prélevé industrie impactant la ME</t>
  </si>
  <si>
    <t>Le volume prélevé annuel (en m3) par les industries</t>
  </si>
  <si>
    <t>Volume prélevé refroidissement industriel impactant la ME</t>
  </si>
  <si>
    <t>Le volume prélevé annuel (en m3) pour le refroidissement</t>
  </si>
  <si>
    <t>Volume prélevé hydroélectricité impactant la ME</t>
  </si>
  <si>
    <t>Le volume prélevé annuel (en m3) par l'hydroélectricité</t>
  </si>
  <si>
    <t>Volume prélevé aquaculture impactant la ME</t>
  </si>
  <si>
    <t>Le volume prélevé annuel (en m3) par l'aquaculture</t>
  </si>
  <si>
    <t>Volume prélevé autres impactant la ME</t>
  </si>
  <si>
    <t>Le volume prélevé annuel (en m3) par les autres usages</t>
  </si>
  <si>
    <t xml:space="preserve">Le volume d'eau prélevé moyen en 2019, 2020 et 2021 sur le bassin versant local de la masse d'eau. Correspond aux volumes déclarés pour la redevance. </t>
  </si>
  <si>
    <t>Feuille EDL2025_prelev2021_PE_5</t>
  </si>
  <si>
    <t>Feuille Classe_Impact_Pvt_RM</t>
  </si>
  <si>
    <t>Classe d'impact hors scénario évolution population évaluée par les services du bassin</t>
  </si>
  <si>
    <t>Classe d'impact avec scénario évolution population évaluée par les services du bassin</t>
  </si>
  <si>
    <t>Département dans lequel est situé la masse d'eau</t>
  </si>
  <si>
    <t>Tendance d'évolution démographique en %</t>
  </si>
  <si>
    <t>Tendance d'évolution de la population (en %)</t>
  </si>
  <si>
    <t>Volume consommé annuel estimé selon la projection de la population en m3/an impactant la ME</t>
  </si>
  <si>
    <t>Volume annuel apporté au plan d'eau (en m3)</t>
  </si>
  <si>
    <t>Volume annuel apporté au plan d'eau calculé à partir des modules des affluents de la masse d'eau considérée</t>
  </si>
  <si>
    <t>Rapport du volume consommé et du volume annuel apporté au plan d’eau</t>
  </si>
  <si>
    <t>Rapport volume consommé/volume apporté au plan d'eau (en %)</t>
  </si>
  <si>
    <t>Rapport volume consommé (avec évolution de la population)/volume apporté au plan d'eau (en %)</t>
  </si>
  <si>
    <t>Rapport du volume consommé après application du scénarion tendanciel lié à l'évolution démographique et du volume annuel apporté au plan d’eau</t>
  </si>
  <si>
    <t>Volume du plan d'eau en m3</t>
  </si>
  <si>
    <t xml:space="preserve">Rapport entre le volume du plan d'eau et le temps de séjour </t>
  </si>
  <si>
    <t>Le volume d'eau consommé sur le bassin versant de la masse d'eau, après application du ratio de consommation et du scénarion d'évolution tendancielle liée à l'évolution démographique</t>
  </si>
  <si>
    <t>Tps de sejour en jour</t>
  </si>
  <si>
    <t>Classe d'impact consolidée à la suite de la consultation des Acteurs</t>
  </si>
  <si>
    <t>La classe d'impact des prélèvements pour cette masse d'eau consolidée à la suite de la consultation des acteurs locaux Vdef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</si>
</sst>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11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2DCDB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23" fillId="34" borderId="10" xfId="0" applyFont="1" applyFill="1" applyBorder="1" applyAlignment="1">
      <alignment vertical="center" wrapText="1"/>
    </xf>
    <xf numFmtId="0" fontId="23" fillId="34" borderId="11" xfId="0" applyFont="1" applyFill="1" applyBorder="1" applyAlignment="1">
      <alignment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2" fillId="0" borderId="13" xfId="0" applyFont="1" applyBorder="1"/>
    <xf numFmtId="0" fontId="22" fillId="0" borderId="14" xfId="0" applyFont="1" applyBorder="1"/>
    <xf numFmtId="3" fontId="22" fillId="0" borderId="14" xfId="0" applyNumberFormat="1" applyFont="1" applyBorder="1"/>
    <xf numFmtId="9" fontId="22" fillId="0" borderId="15" xfId="43" applyFont="1" applyBorder="1"/>
    <xf numFmtId="0" fontId="22" fillId="0" borderId="16" xfId="0" applyFont="1" applyBorder="1"/>
    <xf numFmtId="0" fontId="22" fillId="0" borderId="17" xfId="0" applyFont="1" applyBorder="1"/>
    <xf numFmtId="3" fontId="22" fillId="0" borderId="17" xfId="0" applyNumberFormat="1" applyFont="1" applyBorder="1"/>
    <xf numFmtId="9" fontId="22" fillId="0" borderId="18" xfId="43" applyFont="1" applyBorder="1"/>
    <xf numFmtId="0" fontId="24" fillId="35" borderId="0" xfId="0" quotePrefix="1" applyFont="1" applyFill="1" applyBorder="1"/>
    <xf numFmtId="0" fontId="0" fillId="0" borderId="0" xfId="0" quotePrefix="1" applyBorder="1"/>
    <xf numFmtId="0" fontId="0" fillId="0" borderId="0" xfId="0" applyBorder="1"/>
    <xf numFmtId="0" fontId="25" fillId="0" borderId="0" xfId="0" applyFont="1" applyBorder="1"/>
    <xf numFmtId="0" fontId="22" fillId="0" borderId="0" xfId="0" applyFont="1" applyBorder="1"/>
    <xf numFmtId="0" fontId="24" fillId="35" borderId="0" xfId="0" applyFont="1" applyFill="1" applyBorder="1"/>
    <xf numFmtId="9" fontId="22" fillId="0" borderId="15" xfId="43" applyNumberFormat="1" applyFont="1" applyBorder="1"/>
    <xf numFmtId="0" fontId="14" fillId="0" borderId="0" xfId="0" applyFont="1" applyBorder="1" applyAlignment="1">
      <alignment horizontal="center"/>
    </xf>
    <xf numFmtId="0" fontId="0" fillId="0" borderId="14" xfId="0" applyBorder="1"/>
    <xf numFmtId="0" fontId="18" fillId="0" borderId="14" xfId="0" quotePrefix="1" applyFont="1" applyBorder="1" applyAlignment="1">
      <alignment horizontal="center"/>
    </xf>
    <xf numFmtId="164" fontId="0" fillId="0" borderId="14" xfId="0" applyNumberFormat="1" applyBorder="1"/>
    <xf numFmtId="0" fontId="20" fillId="0" borderId="14" xfId="42" applyFont="1" applyBorder="1" applyAlignment="1">
      <alignment horizontal="right" wrapText="1"/>
    </xf>
    <xf numFmtId="0" fontId="0" fillId="0" borderId="14" xfId="0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9" fillId="0" borderId="14" xfId="42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20" fillId="36" borderId="14" xfId="0" applyFont="1" applyFill="1" applyBorder="1"/>
    <xf numFmtId="0" fontId="20" fillId="0" borderId="14" xfId="0" applyFont="1" applyBorder="1"/>
    <xf numFmtId="0" fontId="0" fillId="0" borderId="14" xfId="0" applyBorder="1" applyAlignment="1">
      <alignment vertical="top" wrapText="1"/>
    </xf>
    <xf numFmtId="0" fontId="0" fillId="36" borderId="14" xfId="0" applyFill="1" applyBorder="1" applyAlignment="1">
      <alignment horizontal="left" vertical="top" wrapText="1"/>
    </xf>
    <xf numFmtId="0" fontId="0" fillId="37" borderId="14" xfId="0" applyFill="1" applyBorder="1" applyAlignment="1">
      <alignment wrapText="1"/>
    </xf>
    <xf numFmtId="0" fontId="0" fillId="0" borderId="14" xfId="0" applyBorder="1" applyAlignment="1">
      <alignment horizontal="left" vertical="top" wrapText="1"/>
    </xf>
    <xf numFmtId="0" fontId="0" fillId="0" borderId="14" xfId="0" applyBorder="1" applyAlignment="1">
      <alignment wrapText="1"/>
    </xf>
    <xf numFmtId="0" fontId="21" fillId="38" borderId="14" xfId="0" applyFont="1" applyFill="1" applyBorder="1" applyAlignment="1">
      <alignment horizontal="left" vertical="top" wrapText="1"/>
    </xf>
    <xf numFmtId="0" fontId="14" fillId="38" borderId="14" xfId="0" applyFont="1" applyFill="1" applyBorder="1" applyAlignment="1">
      <alignment wrapText="1"/>
    </xf>
    <xf numFmtId="0" fontId="0" fillId="0" borderId="14" xfId="0" applyBorder="1" applyAlignment="1">
      <alignment horizontal="left" vertical="center" wrapText="1"/>
    </xf>
    <xf numFmtId="1" fontId="0" fillId="33" borderId="14" xfId="0" applyNumberFormat="1" applyFill="1" applyBorder="1" applyAlignment="1">
      <alignment wrapText="1"/>
    </xf>
    <xf numFmtId="0" fontId="16" fillId="0" borderId="0" xfId="0" applyFont="1"/>
    <xf numFmtId="2" fontId="0" fillId="33" borderId="14" xfId="0" applyNumberFormat="1" applyFill="1" applyBorder="1" applyAlignment="1">
      <alignment wrapText="1"/>
    </xf>
    <xf numFmtId="0" fontId="0" fillId="37" borderId="14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14" xfId="0" applyFont="1" applyBorder="1" applyAlignment="1">
      <alignment horizontal="left" vertical="top" wrapText="1"/>
    </xf>
    <xf numFmtId="0" fontId="0" fillId="0" borderId="14" xfId="0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16" fillId="39" borderId="0" xfId="0" applyFont="1" applyFill="1"/>
    <xf numFmtId="0" fontId="0" fillId="39" borderId="0" xfId="0" applyFill="1"/>
    <xf numFmtId="0" fontId="21" fillId="38" borderId="14" xfId="0" applyFont="1" applyFill="1" applyBorder="1" applyAlignment="1">
      <alignment horizontal="left" vertical="center" wrapText="1"/>
    </xf>
    <xf numFmtId="0" fontId="0" fillId="37" borderId="14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40" borderId="19" xfId="0" applyFont="1" applyFill="1" applyBorder="1" applyAlignment="1">
      <alignment horizontal="center" wrapText="1"/>
    </xf>
    <xf numFmtId="0" fontId="21" fillId="38" borderId="0" xfId="0" applyFont="1" applyFill="1"/>
    <xf numFmtId="0" fontId="0" fillId="0" borderId="14" xfId="0" applyFont="1" applyFill="1" applyBorder="1" applyAlignment="1">
      <alignment horizontal="left" vertical="center" wrapText="1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_Feuil1" xfId="42" xr:uid="{00000000-0005-0000-0000-00001F000000}"/>
    <cellStyle name="Note" xfId="15" builtinId="10" customBuiltin="1"/>
    <cellStyle name="Pourcentage" xfId="43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57</xdr:row>
      <xdr:rowOff>171450</xdr:rowOff>
    </xdr:from>
    <xdr:to>
      <xdr:col>3</xdr:col>
      <xdr:colOff>0</xdr:colOff>
      <xdr:row>68</xdr:row>
      <xdr:rowOff>47625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366FF9E3-3083-4B71-8046-8B8505E72D5A}"/>
            </a:ext>
          </a:extLst>
        </xdr:cNvPr>
        <xdr:cNvSpPr txBox="1">
          <a:spLocks noChangeArrowheads="1"/>
        </xdr:cNvSpPr>
      </xdr:nvSpPr>
      <xdr:spPr bwMode="auto">
        <a:xfrm>
          <a:off x="657224" y="13696950"/>
          <a:ext cx="10410825" cy="1971675"/>
        </a:xfrm>
        <a:prstGeom prst="rect">
          <a:avLst/>
        </a:prstGeom>
        <a:solidFill>
          <a:srgbClr val="FFFFFF"/>
        </a:solidFill>
        <a:ln w="9360" cap="flat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NOTA  pour les eaux souterraines :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Pour l’évaluation de l’impact des pressions en ESO </a:t>
          </a:r>
          <a:r>
            <a:rPr lang="fr-FR" sz="1100" b="0" i="0" u="sng" strike="noStrike" baseline="0">
              <a:solidFill>
                <a:srgbClr val="000000"/>
              </a:solidFill>
              <a:latin typeface="Calibri"/>
              <a:cs typeface="Calibri"/>
            </a:rPr>
            <a:t>sur l’état des eaux de surface :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pour identifier les ME de surface fortement impactées localement et/ou globalement par des prélèvements dans le type milieu souterrain (incluant les sources et les prélèvements en nappe alluviale), filtrer sur les champs « </a:t>
          </a:r>
          <a:r>
            <a:rPr lang="fr-FR" sz="1100" b="1" i="1" u="none" strike="noStrike" baseline="0">
              <a:solidFill>
                <a:srgbClr val="000000"/>
              </a:solidFill>
              <a:latin typeface="Calibri"/>
              <a:cs typeface="Calibri"/>
            </a:rPr>
            <a:t>Classe d’impact global des prélèvements souterrains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» et « </a:t>
          </a:r>
          <a:r>
            <a:rPr lang="fr-FR" sz="1100" b="1" i="1" u="none" strike="noStrike" baseline="0">
              <a:solidFill>
                <a:srgbClr val="000000"/>
              </a:solidFill>
              <a:latin typeface="Calibri"/>
              <a:cs typeface="Calibri"/>
            </a:rPr>
            <a:t>Classe d’impact local des prélèvement souterrains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» </a:t>
          </a: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égale à 3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pour identifier les ME de surface fortement impactées globalement par les prélèvements tous types de milieu prélevé confondus, filtrer sur le champ « </a:t>
          </a:r>
          <a:r>
            <a:rPr lang="fr-FR" sz="1100" b="1" i="1" u="none" strike="noStrike" baseline="0">
              <a:solidFill>
                <a:srgbClr val="000000"/>
              </a:solidFill>
              <a:latin typeface="Calibri"/>
              <a:cs typeface="Calibri"/>
            </a:rPr>
            <a:t>Classe d’impact global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» </a:t>
          </a: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égale à 3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1200"/>
            </a:lnSpc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2F89-3981-411E-8ECA-7AA3B609C0E4}">
  <dimension ref="B2:C56"/>
  <sheetViews>
    <sheetView topLeftCell="A14" workbookViewId="0">
      <selection activeCell="A27" sqref="A27:XFD27"/>
    </sheetView>
  </sheetViews>
  <sheetFormatPr baseColWidth="10" defaultColWidth="11" defaultRowHeight="15" x14ac:dyDescent="0.25"/>
  <cols>
    <col min="2" max="2" width="48.28515625" customWidth="1"/>
    <col min="3" max="3" width="105.42578125" customWidth="1"/>
    <col min="248" max="248" width="23.7109375" customWidth="1"/>
    <col min="249" max="249" width="105.42578125" customWidth="1"/>
    <col min="504" max="504" width="23.7109375" customWidth="1"/>
    <col min="505" max="505" width="105.42578125" customWidth="1"/>
    <col min="760" max="760" width="23.7109375" customWidth="1"/>
    <col min="761" max="761" width="105.42578125" customWidth="1"/>
    <col min="1016" max="1016" width="23.7109375" customWidth="1"/>
    <col min="1017" max="1017" width="105.42578125" customWidth="1"/>
    <col min="1272" max="1272" width="23.7109375" customWidth="1"/>
    <col min="1273" max="1273" width="105.42578125" customWidth="1"/>
    <col min="1528" max="1528" width="23.7109375" customWidth="1"/>
    <col min="1529" max="1529" width="105.42578125" customWidth="1"/>
    <col min="1784" max="1784" width="23.7109375" customWidth="1"/>
    <col min="1785" max="1785" width="105.42578125" customWidth="1"/>
    <col min="2040" max="2040" width="23.7109375" customWidth="1"/>
    <col min="2041" max="2041" width="105.42578125" customWidth="1"/>
    <col min="2296" max="2296" width="23.7109375" customWidth="1"/>
    <col min="2297" max="2297" width="105.42578125" customWidth="1"/>
    <col min="2552" max="2552" width="23.7109375" customWidth="1"/>
    <col min="2553" max="2553" width="105.42578125" customWidth="1"/>
    <col min="2808" max="2808" width="23.7109375" customWidth="1"/>
    <col min="2809" max="2809" width="105.42578125" customWidth="1"/>
    <col min="3064" max="3064" width="23.7109375" customWidth="1"/>
    <col min="3065" max="3065" width="105.42578125" customWidth="1"/>
    <col min="3320" max="3320" width="23.7109375" customWidth="1"/>
    <col min="3321" max="3321" width="105.42578125" customWidth="1"/>
    <col min="3576" max="3576" width="23.7109375" customWidth="1"/>
    <col min="3577" max="3577" width="105.42578125" customWidth="1"/>
    <col min="3832" max="3832" width="23.7109375" customWidth="1"/>
    <col min="3833" max="3833" width="105.42578125" customWidth="1"/>
    <col min="4088" max="4088" width="23.7109375" customWidth="1"/>
    <col min="4089" max="4089" width="105.42578125" customWidth="1"/>
    <col min="4344" max="4344" width="23.7109375" customWidth="1"/>
    <col min="4345" max="4345" width="105.42578125" customWidth="1"/>
    <col min="4600" max="4600" width="23.7109375" customWidth="1"/>
    <col min="4601" max="4601" width="105.42578125" customWidth="1"/>
    <col min="4856" max="4856" width="23.7109375" customWidth="1"/>
    <col min="4857" max="4857" width="105.42578125" customWidth="1"/>
    <col min="5112" max="5112" width="23.7109375" customWidth="1"/>
    <col min="5113" max="5113" width="105.42578125" customWidth="1"/>
    <col min="5368" max="5368" width="23.7109375" customWidth="1"/>
    <col min="5369" max="5369" width="105.42578125" customWidth="1"/>
    <col min="5624" max="5624" width="23.7109375" customWidth="1"/>
    <col min="5625" max="5625" width="105.42578125" customWidth="1"/>
    <col min="5880" max="5880" width="23.7109375" customWidth="1"/>
    <col min="5881" max="5881" width="105.42578125" customWidth="1"/>
    <col min="6136" max="6136" width="23.7109375" customWidth="1"/>
    <col min="6137" max="6137" width="105.42578125" customWidth="1"/>
    <col min="6392" max="6392" width="23.7109375" customWidth="1"/>
    <col min="6393" max="6393" width="105.42578125" customWidth="1"/>
    <col min="6648" max="6648" width="23.7109375" customWidth="1"/>
    <col min="6649" max="6649" width="105.42578125" customWidth="1"/>
    <col min="6904" max="6904" width="23.7109375" customWidth="1"/>
    <col min="6905" max="6905" width="105.42578125" customWidth="1"/>
    <col min="7160" max="7160" width="23.7109375" customWidth="1"/>
    <col min="7161" max="7161" width="105.42578125" customWidth="1"/>
    <col min="7416" max="7416" width="23.7109375" customWidth="1"/>
    <col min="7417" max="7417" width="105.42578125" customWidth="1"/>
    <col min="7672" max="7672" width="23.7109375" customWidth="1"/>
    <col min="7673" max="7673" width="105.42578125" customWidth="1"/>
    <col min="7928" max="7928" width="23.7109375" customWidth="1"/>
    <col min="7929" max="7929" width="105.42578125" customWidth="1"/>
    <col min="8184" max="8184" width="23.7109375" customWidth="1"/>
    <col min="8185" max="8185" width="105.42578125" customWidth="1"/>
    <col min="8440" max="8440" width="23.7109375" customWidth="1"/>
    <col min="8441" max="8441" width="105.42578125" customWidth="1"/>
    <col min="8696" max="8696" width="23.7109375" customWidth="1"/>
    <col min="8697" max="8697" width="105.42578125" customWidth="1"/>
    <col min="8952" max="8952" width="23.7109375" customWidth="1"/>
    <col min="8953" max="8953" width="105.42578125" customWidth="1"/>
    <col min="9208" max="9208" width="23.7109375" customWidth="1"/>
    <col min="9209" max="9209" width="105.42578125" customWidth="1"/>
    <col min="9464" max="9464" width="23.7109375" customWidth="1"/>
    <col min="9465" max="9465" width="105.42578125" customWidth="1"/>
    <col min="9720" max="9720" width="23.7109375" customWidth="1"/>
    <col min="9721" max="9721" width="105.42578125" customWidth="1"/>
    <col min="9976" max="9976" width="23.7109375" customWidth="1"/>
    <col min="9977" max="9977" width="105.42578125" customWidth="1"/>
    <col min="10232" max="10232" width="23.7109375" customWidth="1"/>
    <col min="10233" max="10233" width="105.42578125" customWidth="1"/>
    <col min="10488" max="10488" width="23.7109375" customWidth="1"/>
    <col min="10489" max="10489" width="105.42578125" customWidth="1"/>
    <col min="10744" max="10744" width="23.7109375" customWidth="1"/>
    <col min="10745" max="10745" width="105.42578125" customWidth="1"/>
    <col min="11000" max="11000" width="23.7109375" customWidth="1"/>
    <col min="11001" max="11001" width="105.42578125" customWidth="1"/>
    <col min="11256" max="11256" width="23.7109375" customWidth="1"/>
    <col min="11257" max="11257" width="105.42578125" customWidth="1"/>
    <col min="11512" max="11512" width="23.7109375" customWidth="1"/>
    <col min="11513" max="11513" width="105.42578125" customWidth="1"/>
    <col min="11768" max="11768" width="23.7109375" customWidth="1"/>
    <col min="11769" max="11769" width="105.42578125" customWidth="1"/>
    <col min="12024" max="12024" width="23.7109375" customWidth="1"/>
    <col min="12025" max="12025" width="105.42578125" customWidth="1"/>
    <col min="12280" max="12280" width="23.7109375" customWidth="1"/>
    <col min="12281" max="12281" width="105.42578125" customWidth="1"/>
    <col min="12536" max="12536" width="23.7109375" customWidth="1"/>
    <col min="12537" max="12537" width="105.42578125" customWidth="1"/>
    <col min="12792" max="12792" width="23.7109375" customWidth="1"/>
    <col min="12793" max="12793" width="105.42578125" customWidth="1"/>
    <col min="13048" max="13048" width="23.7109375" customWidth="1"/>
    <col min="13049" max="13049" width="105.42578125" customWidth="1"/>
    <col min="13304" max="13304" width="23.7109375" customWidth="1"/>
    <col min="13305" max="13305" width="105.42578125" customWidth="1"/>
    <col min="13560" max="13560" width="23.7109375" customWidth="1"/>
    <col min="13561" max="13561" width="105.42578125" customWidth="1"/>
    <col min="13816" max="13816" width="23.7109375" customWidth="1"/>
    <col min="13817" max="13817" width="105.42578125" customWidth="1"/>
    <col min="14072" max="14072" width="23.7109375" customWidth="1"/>
    <col min="14073" max="14073" width="105.42578125" customWidth="1"/>
    <col min="14328" max="14328" width="23.7109375" customWidth="1"/>
    <col min="14329" max="14329" width="105.42578125" customWidth="1"/>
    <col min="14584" max="14584" width="23.7109375" customWidth="1"/>
    <col min="14585" max="14585" width="105.42578125" customWidth="1"/>
    <col min="14840" max="14840" width="23.7109375" customWidth="1"/>
    <col min="14841" max="14841" width="105.42578125" customWidth="1"/>
    <col min="15096" max="15096" width="23.7109375" customWidth="1"/>
    <col min="15097" max="15097" width="105.42578125" customWidth="1"/>
    <col min="15352" max="15352" width="23.7109375" customWidth="1"/>
    <col min="15353" max="15353" width="105.42578125" customWidth="1"/>
    <col min="15608" max="15608" width="23.7109375" customWidth="1"/>
    <col min="15609" max="15609" width="105.42578125" customWidth="1"/>
    <col min="15864" max="15864" width="23.7109375" customWidth="1"/>
    <col min="15865" max="15865" width="105.42578125" customWidth="1"/>
    <col min="16120" max="16120" width="23.7109375" customWidth="1"/>
    <col min="16121" max="16121" width="105.42578125" customWidth="1"/>
  </cols>
  <sheetData>
    <row r="2" spans="2:3" x14ac:dyDescent="0.25">
      <c r="B2" s="32" t="s">
        <v>897</v>
      </c>
      <c r="C2" s="32" t="s">
        <v>898</v>
      </c>
    </row>
    <row r="3" spans="2:3" ht="30" x14ac:dyDescent="0.25">
      <c r="B3" s="33">
        <v>1</v>
      </c>
      <c r="C3" s="34" t="s">
        <v>899</v>
      </c>
    </row>
    <row r="4" spans="2:3" ht="45" x14ac:dyDescent="0.25">
      <c r="B4" s="33">
        <v>2</v>
      </c>
      <c r="C4" s="34" t="s">
        <v>900</v>
      </c>
    </row>
    <row r="5" spans="2:3" ht="45" x14ac:dyDescent="0.25">
      <c r="B5" s="33">
        <v>3</v>
      </c>
      <c r="C5" s="34" t="s">
        <v>901</v>
      </c>
    </row>
    <row r="8" spans="2:3" x14ac:dyDescent="0.25">
      <c r="B8" s="50" t="s">
        <v>949</v>
      </c>
      <c r="C8" s="51"/>
    </row>
    <row r="10" spans="2:3" x14ac:dyDescent="0.25">
      <c r="B10" s="45" t="s">
        <v>0</v>
      </c>
      <c r="C10" s="45" t="s">
        <v>903</v>
      </c>
    </row>
    <row r="11" spans="2:3" x14ac:dyDescent="0.25">
      <c r="B11" s="45" t="s">
        <v>882</v>
      </c>
      <c r="C11" s="45" t="s">
        <v>952</v>
      </c>
    </row>
    <row r="12" spans="2:3" x14ac:dyDescent="0.25">
      <c r="B12" s="45" t="s">
        <v>1</v>
      </c>
      <c r="C12" s="45" t="s">
        <v>904</v>
      </c>
    </row>
    <row r="13" spans="2:3" x14ac:dyDescent="0.25">
      <c r="B13" s="45" t="s">
        <v>2</v>
      </c>
      <c r="C13" s="45" t="s">
        <v>905</v>
      </c>
    </row>
    <row r="14" spans="2:3" x14ac:dyDescent="0.25">
      <c r="B14" s="45" t="s">
        <v>3</v>
      </c>
      <c r="C14" s="45" t="s">
        <v>906</v>
      </c>
    </row>
    <row r="15" spans="2:3" x14ac:dyDescent="0.25">
      <c r="B15" s="45" t="s">
        <v>894</v>
      </c>
      <c r="C15" s="45" t="s">
        <v>907</v>
      </c>
    </row>
    <row r="16" spans="2:3" x14ac:dyDescent="0.25">
      <c r="B16" s="54" t="s">
        <v>965</v>
      </c>
      <c r="C16" s="54" t="s">
        <v>965</v>
      </c>
    </row>
    <row r="17" spans="2:3" x14ac:dyDescent="0.25">
      <c r="B17" s="46" t="s">
        <v>962</v>
      </c>
      <c r="C17" s="46" t="s">
        <v>962</v>
      </c>
    </row>
    <row r="18" spans="2:3" x14ac:dyDescent="0.25">
      <c r="B18" s="46" t="s">
        <v>310</v>
      </c>
      <c r="C18" s="46" t="s">
        <v>963</v>
      </c>
    </row>
    <row r="19" spans="2:3" ht="30" x14ac:dyDescent="0.25">
      <c r="B19" s="47" t="s">
        <v>914</v>
      </c>
      <c r="C19" s="47" t="s">
        <v>915</v>
      </c>
    </row>
    <row r="20" spans="2:3" x14ac:dyDescent="0.25">
      <c r="B20" s="46" t="s">
        <v>954</v>
      </c>
      <c r="C20" s="48" t="s">
        <v>953</v>
      </c>
    </row>
    <row r="21" spans="2:3" ht="45" x14ac:dyDescent="0.25">
      <c r="B21" s="47" t="s">
        <v>955</v>
      </c>
      <c r="C21" s="47" t="s">
        <v>964</v>
      </c>
    </row>
    <row r="22" spans="2:3" x14ac:dyDescent="0.25">
      <c r="B22" s="46" t="s">
        <v>956</v>
      </c>
      <c r="C22" s="48" t="s">
        <v>957</v>
      </c>
    </row>
    <row r="23" spans="2:3" ht="30" x14ac:dyDescent="0.25">
      <c r="B23" s="46" t="s">
        <v>959</v>
      </c>
      <c r="C23" s="48" t="s">
        <v>958</v>
      </c>
    </row>
    <row r="24" spans="2:3" ht="30" x14ac:dyDescent="0.25">
      <c r="B24" s="46" t="s">
        <v>960</v>
      </c>
      <c r="C24" s="48" t="s">
        <v>961</v>
      </c>
    </row>
    <row r="25" spans="2:3" ht="30" x14ac:dyDescent="0.25">
      <c r="B25" s="48" t="s">
        <v>950</v>
      </c>
      <c r="C25" s="49" t="s">
        <v>908</v>
      </c>
    </row>
    <row r="26" spans="2:3" ht="30" x14ac:dyDescent="0.25">
      <c r="B26" s="48" t="s">
        <v>951</v>
      </c>
      <c r="C26" s="48" t="s">
        <v>909</v>
      </c>
    </row>
    <row r="27" spans="2:3" ht="30" x14ac:dyDescent="0.25">
      <c r="B27" s="39" t="s">
        <v>966</v>
      </c>
      <c r="C27" s="40" t="s">
        <v>967</v>
      </c>
    </row>
    <row r="29" spans="2:3" x14ac:dyDescent="0.25">
      <c r="B29" s="50" t="s">
        <v>948</v>
      </c>
      <c r="C29" s="51"/>
    </row>
    <row r="30" spans="2:3" x14ac:dyDescent="0.25">
      <c r="B30" s="43"/>
    </row>
    <row r="31" spans="2:3" x14ac:dyDescent="0.25">
      <c r="B31" s="35" t="s">
        <v>902</v>
      </c>
      <c r="C31" s="35" t="s">
        <v>898</v>
      </c>
    </row>
    <row r="32" spans="2:3" x14ac:dyDescent="0.25">
      <c r="B32" s="36" t="s">
        <v>0</v>
      </c>
      <c r="C32" s="36" t="s">
        <v>903</v>
      </c>
    </row>
    <row r="33" spans="2:3" x14ac:dyDescent="0.25">
      <c r="B33" s="36" t="s">
        <v>1</v>
      </c>
      <c r="C33" s="36" t="s">
        <v>904</v>
      </c>
    </row>
    <row r="34" spans="2:3" x14ac:dyDescent="0.25">
      <c r="B34" s="36" t="s">
        <v>2</v>
      </c>
      <c r="C34" s="36" t="s">
        <v>905</v>
      </c>
    </row>
    <row r="35" spans="2:3" x14ac:dyDescent="0.25">
      <c r="B35" s="36" t="s">
        <v>3</v>
      </c>
      <c r="C35" s="36" t="s">
        <v>906</v>
      </c>
    </row>
    <row r="36" spans="2:3" x14ac:dyDescent="0.25">
      <c r="B36" s="36" t="s">
        <v>894</v>
      </c>
      <c r="C36" s="36" t="s">
        <v>907</v>
      </c>
    </row>
    <row r="37" spans="2:3" ht="45" x14ac:dyDescent="0.25">
      <c r="B37" s="37" t="s">
        <v>895</v>
      </c>
      <c r="C37" s="37" t="s">
        <v>910</v>
      </c>
    </row>
    <row r="38" spans="2:3" ht="30" x14ac:dyDescent="0.25">
      <c r="B38" s="41" t="s">
        <v>911</v>
      </c>
      <c r="C38" s="37" t="s">
        <v>947</v>
      </c>
    </row>
    <row r="39" spans="2:3" ht="30" x14ac:dyDescent="0.25">
      <c r="B39" s="37" t="s">
        <v>912</v>
      </c>
      <c r="C39" s="37" t="s">
        <v>913</v>
      </c>
    </row>
    <row r="40" spans="2:3" ht="30" x14ac:dyDescent="0.25">
      <c r="B40" s="37" t="s">
        <v>914</v>
      </c>
      <c r="C40" s="37" t="s">
        <v>915</v>
      </c>
    </row>
    <row r="41" spans="2:3" ht="30" x14ac:dyDescent="0.25">
      <c r="B41" s="37" t="s">
        <v>916</v>
      </c>
      <c r="C41" s="37" t="s">
        <v>917</v>
      </c>
    </row>
    <row r="42" spans="2:3" ht="45" x14ac:dyDescent="0.25">
      <c r="B42" s="37" t="s">
        <v>918</v>
      </c>
      <c r="C42" s="37" t="s">
        <v>919</v>
      </c>
    </row>
    <row r="43" spans="2:3" ht="30" x14ac:dyDescent="0.25">
      <c r="B43" s="42" t="s">
        <v>920</v>
      </c>
      <c r="C43" s="42" t="s">
        <v>921</v>
      </c>
    </row>
    <row r="44" spans="2:3" ht="30" x14ac:dyDescent="0.25">
      <c r="B44" s="37" t="s">
        <v>922</v>
      </c>
      <c r="C44" s="37" t="s">
        <v>923</v>
      </c>
    </row>
    <row r="45" spans="2:3" ht="30" x14ac:dyDescent="0.25">
      <c r="B45" s="42" t="s">
        <v>924</v>
      </c>
      <c r="C45" s="42" t="s">
        <v>925</v>
      </c>
    </row>
    <row r="46" spans="2:3" x14ac:dyDescent="0.25">
      <c r="B46" s="42" t="s">
        <v>926</v>
      </c>
      <c r="C46" s="42" t="s">
        <v>927</v>
      </c>
    </row>
    <row r="47" spans="2:3" ht="30" x14ac:dyDescent="0.25">
      <c r="B47" s="42" t="s">
        <v>928</v>
      </c>
      <c r="C47" s="42" t="s">
        <v>929</v>
      </c>
    </row>
    <row r="48" spans="2:3" x14ac:dyDescent="0.25">
      <c r="B48" s="42" t="s">
        <v>896</v>
      </c>
      <c r="C48" s="42" t="s">
        <v>930</v>
      </c>
    </row>
    <row r="49" spans="2:3" ht="30" x14ac:dyDescent="0.25">
      <c r="B49" s="42" t="s">
        <v>931</v>
      </c>
      <c r="C49" s="42" t="s">
        <v>932</v>
      </c>
    </row>
    <row r="50" spans="2:3" x14ac:dyDescent="0.25">
      <c r="B50" s="38" t="s">
        <v>933</v>
      </c>
      <c r="C50" s="37" t="s">
        <v>934</v>
      </c>
    </row>
    <row r="51" spans="2:3" x14ac:dyDescent="0.25">
      <c r="B51" s="38" t="s">
        <v>935</v>
      </c>
      <c r="C51" s="37" t="s">
        <v>936</v>
      </c>
    </row>
    <row r="52" spans="2:3" x14ac:dyDescent="0.25">
      <c r="B52" s="38" t="s">
        <v>937</v>
      </c>
      <c r="C52" s="37" t="s">
        <v>938</v>
      </c>
    </row>
    <row r="53" spans="2:3" ht="30" x14ac:dyDescent="0.25">
      <c r="B53" s="38" t="s">
        <v>939</v>
      </c>
      <c r="C53" s="37" t="s">
        <v>940</v>
      </c>
    </row>
    <row r="54" spans="2:3" x14ac:dyDescent="0.25">
      <c r="B54" s="38" t="s">
        <v>941</v>
      </c>
      <c r="C54" s="37" t="s">
        <v>942</v>
      </c>
    </row>
    <row r="55" spans="2:3" x14ac:dyDescent="0.25">
      <c r="B55" s="38" t="s">
        <v>943</v>
      </c>
      <c r="C55" s="37" t="s">
        <v>944</v>
      </c>
    </row>
    <row r="56" spans="2:3" x14ac:dyDescent="0.25">
      <c r="B56" s="38" t="s">
        <v>945</v>
      </c>
      <c r="C56" s="37" t="s">
        <v>946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"/>
  <sheetViews>
    <sheetView tabSelected="1" topLeftCell="K1" workbookViewId="0">
      <selection activeCell="R1" sqref="R1:R1048576"/>
    </sheetView>
  </sheetViews>
  <sheetFormatPr baseColWidth="10" defaultRowHeight="15" x14ac:dyDescent="0.25"/>
  <cols>
    <col min="1" max="1" width="17" style="36" bestFit="1" customWidth="1"/>
    <col min="2" max="2" width="13.5703125" style="36" customWidth="1"/>
    <col min="3" max="3" width="24.28515625" style="36" customWidth="1"/>
    <col min="4" max="4" width="20.28515625" style="36" bestFit="1" customWidth="1"/>
    <col min="5" max="5" width="38.5703125" style="36" bestFit="1" customWidth="1"/>
    <col min="6" max="6" width="9.7109375" style="36" customWidth="1"/>
    <col min="7" max="7" width="18" customWidth="1"/>
    <col min="8" max="8" width="19.28515625" customWidth="1"/>
    <col min="9" max="9" width="23.42578125" customWidth="1"/>
    <col min="10" max="10" width="14.7109375" customWidth="1"/>
    <col min="11" max="11" width="19.5703125" customWidth="1"/>
    <col min="12" max="12" width="17.28515625" customWidth="1"/>
    <col min="13" max="13" width="17.7109375" customWidth="1"/>
    <col min="14" max="14" width="20.5703125" style="1" customWidth="1"/>
    <col min="15" max="15" width="16" style="1" customWidth="1"/>
    <col min="16" max="16" width="30.28515625" style="22" customWidth="1"/>
    <col min="17" max="17" width="27.7109375" style="17" customWidth="1"/>
    <col min="18" max="18" width="18.5703125" style="57" customWidth="1"/>
  </cols>
  <sheetData>
    <row r="1" spans="1:18" s="55" customFormat="1" ht="120" x14ac:dyDescent="0.25">
      <c r="A1" s="53" t="s">
        <v>0</v>
      </c>
      <c r="B1" s="53" t="s">
        <v>882</v>
      </c>
      <c r="C1" s="53" t="s">
        <v>1</v>
      </c>
      <c r="D1" s="53" t="s">
        <v>2</v>
      </c>
      <c r="E1" s="53" t="s">
        <v>3</v>
      </c>
      <c r="F1" s="53" t="s">
        <v>894</v>
      </c>
      <c r="G1" s="54" t="s">
        <v>965</v>
      </c>
      <c r="H1" s="58" t="s">
        <v>962</v>
      </c>
      <c r="I1" s="58" t="s">
        <v>310</v>
      </c>
      <c r="J1" s="41" t="s">
        <v>914</v>
      </c>
      <c r="K1" s="54" t="s">
        <v>954</v>
      </c>
      <c r="L1" s="41" t="s">
        <v>955</v>
      </c>
      <c r="M1" s="54" t="s">
        <v>956</v>
      </c>
      <c r="N1" s="54" t="s">
        <v>959</v>
      </c>
      <c r="O1" s="54" t="s">
        <v>960</v>
      </c>
      <c r="P1" s="41" t="s">
        <v>950</v>
      </c>
      <c r="Q1" s="41" t="s">
        <v>951</v>
      </c>
      <c r="R1" s="52" t="s">
        <v>966</v>
      </c>
    </row>
    <row r="2" spans="1:18" ht="30" x14ac:dyDescent="0.25">
      <c r="A2" s="36" t="s">
        <v>4</v>
      </c>
      <c r="B2" s="36" t="str">
        <f>VLOOKUP(A2,Dpt!A:D,4,FALSE)</f>
        <v>52</v>
      </c>
      <c r="C2" s="36" t="s">
        <v>330</v>
      </c>
      <c r="D2" s="36" t="s">
        <v>5</v>
      </c>
      <c r="E2" s="36" t="s">
        <v>6</v>
      </c>
      <c r="F2" s="36" t="s">
        <v>7</v>
      </c>
      <c r="G2" s="23">
        <v>90</v>
      </c>
      <c r="H2" s="24">
        <v>8300000</v>
      </c>
      <c r="I2" s="24">
        <f t="shared" ref="I2:I33" si="0">IF(G2&lt;&gt;0,H2/G2,0)</f>
        <v>92222.222222222219</v>
      </c>
      <c r="J2" s="23">
        <f>VLOOKUP(A2,EDL2025_prelev2021_PE_5!A:Y,9,FALSE)</f>
        <v>0</v>
      </c>
      <c r="K2" s="25">
        <f>VLOOKUP(B2,Scénario_tendance!A:F,6,FALSE)</f>
        <v>-9.6153846153846159E-2</v>
      </c>
      <c r="L2" s="23">
        <f t="shared" ref="L2:L33" si="1">J2*(1+K2)</f>
        <v>0</v>
      </c>
      <c r="M2" s="26">
        <v>31252176</v>
      </c>
      <c r="N2" s="27">
        <f t="shared" ref="N2:N33" si="2">IF(M2&lt;&gt;0,J2/M2,0)</f>
        <v>0</v>
      </c>
      <c r="O2" s="27">
        <f t="shared" ref="O2:O33" si="3">IF(M2&lt;&gt;0,L2/M2,0)</f>
        <v>0</v>
      </c>
      <c r="P2" s="28">
        <f t="shared" ref="P2:P33" si="4">IF(N2=0,1,IF(N2&lt;=0.2,1,IF(N2&lt;=0.5,2,3)))</f>
        <v>1</v>
      </c>
      <c r="Q2" s="28">
        <f t="shared" ref="Q2:Q33" si="5">IF(O2=0,1,IF(O2&lt;=0.2,1,IF(O2&lt;=0.5,2,3)))</f>
        <v>1</v>
      </c>
      <c r="R2" s="56">
        <v>1</v>
      </c>
    </row>
    <row r="3" spans="1:18" ht="30" x14ac:dyDescent="0.25">
      <c r="A3" s="36" t="s">
        <v>27</v>
      </c>
      <c r="B3" s="36" t="str">
        <f>VLOOKUP(A3,Dpt!A:D,4,FALSE)</f>
        <v>25</v>
      </c>
      <c r="C3" s="36" t="s">
        <v>340</v>
      </c>
      <c r="D3" s="36" t="s">
        <v>28</v>
      </c>
      <c r="E3" s="36" t="s">
        <v>29</v>
      </c>
      <c r="F3" s="36" t="s">
        <v>7</v>
      </c>
      <c r="G3" s="23">
        <v>244</v>
      </c>
      <c r="H3" s="24">
        <v>16000000</v>
      </c>
      <c r="I3" s="24">
        <f t="shared" si="0"/>
        <v>65573.770491803283</v>
      </c>
      <c r="J3" s="23">
        <f>VLOOKUP(A3,EDL2025_prelev2021_PE_5!A:Y,9,FALSE)</f>
        <v>0</v>
      </c>
      <c r="K3" s="25">
        <f>VLOOKUP(B3,Scénario_tendance!A:F,6,FALSE)</f>
        <v>1.838235294117647E-3</v>
      </c>
      <c r="L3" s="23">
        <f t="shared" si="1"/>
        <v>0</v>
      </c>
      <c r="M3" s="26">
        <v>620439264</v>
      </c>
      <c r="N3" s="27">
        <f t="shared" si="2"/>
        <v>0</v>
      </c>
      <c r="O3" s="27">
        <f t="shared" si="3"/>
        <v>0</v>
      </c>
      <c r="P3" s="28">
        <f t="shared" si="4"/>
        <v>1</v>
      </c>
      <c r="Q3" s="28">
        <f t="shared" si="5"/>
        <v>1</v>
      </c>
      <c r="R3" s="56">
        <v>1</v>
      </c>
    </row>
    <row r="4" spans="1:18" x14ac:dyDescent="0.25">
      <c r="A4" s="36" t="s">
        <v>215</v>
      </c>
      <c r="B4" s="36" t="str">
        <f>VLOOKUP(A4,Dpt!A:D,4,FALSE)</f>
        <v>06</v>
      </c>
      <c r="C4" s="36" t="s">
        <v>347</v>
      </c>
      <c r="D4" s="36" t="s">
        <v>216</v>
      </c>
      <c r="E4" s="36" t="s">
        <v>217</v>
      </c>
      <c r="F4" s="36" t="s">
        <v>159</v>
      </c>
      <c r="G4" s="23">
        <v>0</v>
      </c>
      <c r="H4" s="30"/>
      <c r="I4" s="24">
        <f t="shared" si="0"/>
        <v>0</v>
      </c>
      <c r="J4" s="23">
        <f>VLOOKUP(A4,EDL2025_prelev2021_PE_5!A:Y,9,FALSE)</f>
        <v>0</v>
      </c>
      <c r="K4" s="25">
        <f>VLOOKUP(B4,Scénario_tendance!A:F,6,FALSE)</f>
        <v>9.0991810737033659E-3</v>
      </c>
      <c r="L4" s="23">
        <f t="shared" si="1"/>
        <v>0</v>
      </c>
      <c r="M4" s="29"/>
      <c r="N4" s="27">
        <f t="shared" si="2"/>
        <v>0</v>
      </c>
      <c r="O4" s="27">
        <f t="shared" si="3"/>
        <v>0</v>
      </c>
      <c r="P4" s="28">
        <f t="shared" si="4"/>
        <v>1</v>
      </c>
      <c r="Q4" s="28">
        <f t="shared" si="5"/>
        <v>1</v>
      </c>
      <c r="R4" s="56">
        <v>1</v>
      </c>
    </row>
    <row r="5" spans="1:18" x14ac:dyDescent="0.25">
      <c r="A5" s="36" t="s">
        <v>218</v>
      </c>
      <c r="B5" s="36" t="str">
        <f>VLOOKUP(A5,Dpt!A:D,4,FALSE)</f>
        <v>06</v>
      </c>
      <c r="C5" s="36" t="s">
        <v>219</v>
      </c>
      <c r="D5" s="36" t="s">
        <v>216</v>
      </c>
      <c r="E5" s="36" t="s">
        <v>217</v>
      </c>
      <c r="F5" s="36" t="s">
        <v>159</v>
      </c>
      <c r="G5" s="23">
        <v>0</v>
      </c>
      <c r="H5" s="30"/>
      <c r="I5" s="24">
        <f t="shared" si="0"/>
        <v>0</v>
      </c>
      <c r="J5" s="23">
        <f>VLOOKUP(A5,EDL2025_prelev2021_PE_5!A:Y,9,FALSE)</f>
        <v>0</v>
      </c>
      <c r="K5" s="25">
        <f>VLOOKUP(B5,Scénario_tendance!A:F,6,FALSE)</f>
        <v>9.0991810737033659E-3</v>
      </c>
      <c r="L5" s="23">
        <f t="shared" si="1"/>
        <v>0</v>
      </c>
      <c r="M5" s="29"/>
      <c r="N5" s="27">
        <f t="shared" si="2"/>
        <v>0</v>
      </c>
      <c r="O5" s="27">
        <f t="shared" si="3"/>
        <v>0</v>
      </c>
      <c r="P5" s="28">
        <f t="shared" si="4"/>
        <v>1</v>
      </c>
      <c r="Q5" s="28">
        <f t="shared" si="5"/>
        <v>1</v>
      </c>
      <c r="R5" s="56">
        <v>1</v>
      </c>
    </row>
    <row r="6" spans="1:18" x14ac:dyDescent="0.25">
      <c r="A6" s="36" t="s">
        <v>220</v>
      </c>
      <c r="B6" s="36" t="str">
        <f>VLOOKUP(A6,Dpt!A:D,4,FALSE)</f>
        <v>04</v>
      </c>
      <c r="C6" s="36" t="s">
        <v>221</v>
      </c>
      <c r="D6" s="36" t="s">
        <v>194</v>
      </c>
      <c r="E6" s="36" t="s">
        <v>195</v>
      </c>
      <c r="F6" s="36" t="s">
        <v>159</v>
      </c>
      <c r="G6" s="23">
        <v>280</v>
      </c>
      <c r="H6" s="24">
        <v>767000000</v>
      </c>
      <c r="I6" s="24">
        <f t="shared" si="0"/>
        <v>2739285.7142857141</v>
      </c>
      <c r="J6" s="23">
        <f>VLOOKUP(A6,EDL2025_prelev2021_PE_5!A:Y,9,FALSE)</f>
        <v>34348</v>
      </c>
      <c r="K6" s="25">
        <f>VLOOKUP(B6,Scénario_tendance!A:F,6,FALSE)</f>
        <v>6.024096385542169E-3</v>
      </c>
      <c r="L6" s="23">
        <f t="shared" si="1"/>
        <v>34554.915662650608</v>
      </c>
      <c r="M6" s="26">
        <v>669288528</v>
      </c>
      <c r="N6" s="27">
        <f t="shared" si="2"/>
        <v>5.1320168452073034E-5</v>
      </c>
      <c r="O6" s="27">
        <f t="shared" si="3"/>
        <v>5.1629326093350595E-5</v>
      </c>
      <c r="P6" s="28">
        <f t="shared" si="4"/>
        <v>1</v>
      </c>
      <c r="Q6" s="28">
        <f t="shared" si="5"/>
        <v>1</v>
      </c>
      <c r="R6" s="56">
        <v>2</v>
      </c>
    </row>
    <row r="7" spans="1:18" x14ac:dyDescent="0.25">
      <c r="A7" s="36" t="s">
        <v>223</v>
      </c>
      <c r="B7" s="36" t="str">
        <f>VLOOKUP(A7,Dpt!A:D,4,FALSE)</f>
        <v>83</v>
      </c>
      <c r="C7" s="36" t="s">
        <v>224</v>
      </c>
      <c r="D7" s="36" t="s">
        <v>225</v>
      </c>
      <c r="E7" s="36" t="s">
        <v>226</v>
      </c>
      <c r="F7" s="36" t="s">
        <v>159</v>
      </c>
      <c r="G7" s="23">
        <v>90</v>
      </c>
      <c r="H7" s="24">
        <v>59500000</v>
      </c>
      <c r="I7" s="24">
        <f t="shared" si="0"/>
        <v>661111.11111111112</v>
      </c>
      <c r="J7" s="23">
        <f>VLOOKUP(A7,EDL2025_prelev2021_PE_5!A:Y,9,FALSE)</f>
        <v>2134612</v>
      </c>
      <c r="K7" s="25">
        <f>VLOOKUP(B7,Scénario_tendance!A:F,6,FALSE)</f>
        <v>4.4286979627989373E-2</v>
      </c>
      <c r="L7" s="23">
        <f t="shared" si="1"/>
        <v>2229147.5181576619</v>
      </c>
      <c r="M7" s="26">
        <v>50646816</v>
      </c>
      <c r="N7" s="27">
        <f t="shared" si="2"/>
        <v>4.2147012755945013E-2</v>
      </c>
      <c r="O7" s="27">
        <f t="shared" si="3"/>
        <v>4.4013576651248165E-2</v>
      </c>
      <c r="P7" s="28">
        <f t="shared" si="4"/>
        <v>1</v>
      </c>
      <c r="Q7" s="28">
        <f t="shared" si="5"/>
        <v>1</v>
      </c>
      <c r="R7" s="56">
        <v>1</v>
      </c>
    </row>
    <row r="8" spans="1:18" x14ac:dyDescent="0.25">
      <c r="A8" s="36" t="s">
        <v>227</v>
      </c>
      <c r="B8" s="36" t="str">
        <f>VLOOKUP(A8,Dpt!A:D,4,FALSE)</f>
        <v>83</v>
      </c>
      <c r="C8" s="36" t="s">
        <v>367</v>
      </c>
      <c r="D8" s="36" t="s">
        <v>228</v>
      </c>
      <c r="E8" s="36" t="s">
        <v>229</v>
      </c>
      <c r="F8" s="36" t="s">
        <v>159</v>
      </c>
      <c r="G8" s="23">
        <v>24</v>
      </c>
      <c r="H8" s="24">
        <v>7500000</v>
      </c>
      <c r="I8" s="24">
        <f t="shared" si="0"/>
        <v>312500</v>
      </c>
      <c r="J8" s="23">
        <f>VLOOKUP(A8,EDL2025_prelev2021_PE_5!A:Y,9,FALSE)</f>
        <v>2316527</v>
      </c>
      <c r="K8" s="25">
        <f>VLOOKUP(B8,Scénario_tendance!A:F,6,FALSE)</f>
        <v>4.4286979627989373E-2</v>
      </c>
      <c r="L8" s="23">
        <f t="shared" si="1"/>
        <v>2419118.9840566874</v>
      </c>
      <c r="M8" s="26">
        <v>129959856</v>
      </c>
      <c r="N8" s="27">
        <f t="shared" si="2"/>
        <v>1.7824942803876299E-2</v>
      </c>
      <c r="O8" s="27">
        <f t="shared" si="3"/>
        <v>1.8614355682701644E-2</v>
      </c>
      <c r="P8" s="28">
        <f t="shared" si="4"/>
        <v>1</v>
      </c>
      <c r="Q8" s="28">
        <f t="shared" si="5"/>
        <v>1</v>
      </c>
      <c r="R8" s="56">
        <v>1</v>
      </c>
    </row>
    <row r="9" spans="1:18" x14ac:dyDescent="0.25">
      <c r="A9" s="36" t="s">
        <v>230</v>
      </c>
      <c r="B9" s="36" t="str">
        <f>VLOOKUP(A9,Dpt!A:D,4,FALSE)</f>
        <v>83</v>
      </c>
      <c r="C9" s="36" t="s">
        <v>231</v>
      </c>
      <c r="D9" s="36" t="s">
        <v>232</v>
      </c>
      <c r="E9" s="36" t="s">
        <v>233</v>
      </c>
      <c r="F9" s="36" t="s">
        <v>159</v>
      </c>
      <c r="G9" s="23">
        <v>155</v>
      </c>
      <c r="H9" s="24">
        <v>8000000</v>
      </c>
      <c r="I9" s="24">
        <f t="shared" si="0"/>
        <v>51612.903225806454</v>
      </c>
      <c r="J9" s="23">
        <f>VLOOKUP(A9,EDL2025_prelev2021_PE_5!A:Y,9,FALSE)</f>
        <v>842070</v>
      </c>
      <c r="K9" s="25">
        <f>VLOOKUP(B9,Scénario_tendance!A:F,6,FALSE)</f>
        <v>4.4286979627989373E-2</v>
      </c>
      <c r="L9" s="23">
        <f t="shared" si="1"/>
        <v>879362.73693534103</v>
      </c>
      <c r="M9" s="26">
        <v>11573712</v>
      </c>
      <c r="N9" s="27">
        <f t="shared" si="2"/>
        <v>7.2757124075663884E-2</v>
      </c>
      <c r="O9" s="27">
        <f t="shared" si="3"/>
        <v>7.597931734739391E-2</v>
      </c>
      <c r="P9" s="28">
        <f t="shared" si="4"/>
        <v>1</v>
      </c>
      <c r="Q9" s="28">
        <f t="shared" si="5"/>
        <v>1</v>
      </c>
      <c r="R9" s="56">
        <v>1</v>
      </c>
    </row>
    <row r="10" spans="1:18" x14ac:dyDescent="0.25">
      <c r="A10" s="36" t="s">
        <v>234</v>
      </c>
      <c r="B10" s="36" t="str">
        <f>VLOOKUP(A10,Dpt!A:D,4,FALSE)</f>
        <v>13</v>
      </c>
      <c r="C10" s="36" t="s">
        <v>235</v>
      </c>
      <c r="D10" s="36" t="s">
        <v>236</v>
      </c>
      <c r="E10" s="36" t="s">
        <v>372</v>
      </c>
      <c r="F10" s="36" t="s">
        <v>159</v>
      </c>
      <c r="G10" s="23">
        <v>240</v>
      </c>
      <c r="H10" s="24">
        <v>26000000</v>
      </c>
      <c r="I10" s="24">
        <f t="shared" si="0"/>
        <v>108333.33333333333</v>
      </c>
      <c r="J10" s="23">
        <f>VLOOKUP(A10,EDL2025_prelev2021_PE_5!A:Y,9,FALSE)</f>
        <v>0</v>
      </c>
      <c r="K10" s="25">
        <f>VLOOKUP(B10,Scénario_tendance!A:F,6,FALSE)</f>
        <v>2.2488038277511963E-2</v>
      </c>
      <c r="L10" s="23">
        <f t="shared" si="1"/>
        <v>0</v>
      </c>
      <c r="M10" s="26">
        <v>4761936</v>
      </c>
      <c r="N10" s="27">
        <f t="shared" si="2"/>
        <v>0</v>
      </c>
      <c r="O10" s="27">
        <f t="shared" si="3"/>
        <v>0</v>
      </c>
      <c r="P10" s="28">
        <f t="shared" si="4"/>
        <v>1</v>
      </c>
      <c r="Q10" s="28">
        <f t="shared" si="5"/>
        <v>1</v>
      </c>
      <c r="R10" s="56">
        <v>1</v>
      </c>
    </row>
    <row r="11" spans="1:18" x14ac:dyDescent="0.25">
      <c r="A11" s="36" t="s">
        <v>237</v>
      </c>
      <c r="B11" s="36" t="str">
        <f>VLOOKUP(A11,Dpt!A:D,4,FALSE)</f>
        <v>13</v>
      </c>
      <c r="C11" s="36" t="s">
        <v>377</v>
      </c>
      <c r="D11" s="36" t="s">
        <v>236</v>
      </c>
      <c r="E11" s="36" t="s">
        <v>372</v>
      </c>
      <c r="F11" s="36" t="s">
        <v>159</v>
      </c>
      <c r="G11" s="23">
        <v>50</v>
      </c>
      <c r="H11" s="24">
        <v>1000000</v>
      </c>
      <c r="I11" s="24">
        <f t="shared" si="0"/>
        <v>20000</v>
      </c>
      <c r="J11" s="23">
        <f>VLOOKUP(A11,EDL2025_prelev2021_PE_5!A:Y,9,FALSE)</f>
        <v>0</v>
      </c>
      <c r="K11" s="25">
        <f>VLOOKUP(B11,Scénario_tendance!A:F,6,FALSE)</f>
        <v>2.2488038277511963E-2</v>
      </c>
      <c r="L11" s="23">
        <f t="shared" si="1"/>
        <v>0</v>
      </c>
      <c r="M11" s="26">
        <v>1513728</v>
      </c>
      <c r="N11" s="27">
        <f t="shared" si="2"/>
        <v>0</v>
      </c>
      <c r="O11" s="27">
        <f t="shared" si="3"/>
        <v>0</v>
      </c>
      <c r="P11" s="28">
        <f t="shared" si="4"/>
        <v>1</v>
      </c>
      <c r="Q11" s="28">
        <f t="shared" si="5"/>
        <v>1</v>
      </c>
      <c r="R11" s="56">
        <v>1</v>
      </c>
    </row>
    <row r="12" spans="1:18" x14ac:dyDescent="0.25">
      <c r="A12" s="36" t="s">
        <v>238</v>
      </c>
      <c r="B12" s="36" t="str">
        <f>VLOOKUP(A12,Dpt!A:D,4,FALSE)</f>
        <v>13</v>
      </c>
      <c r="C12" s="36" t="s">
        <v>379</v>
      </c>
      <c r="D12" s="36" t="s">
        <v>239</v>
      </c>
      <c r="E12" s="36" t="s">
        <v>240</v>
      </c>
      <c r="F12" s="36" t="s">
        <v>159</v>
      </c>
      <c r="G12" s="23">
        <v>300</v>
      </c>
      <c r="H12" s="24">
        <v>3340000</v>
      </c>
      <c r="I12" s="24">
        <f t="shared" si="0"/>
        <v>11133.333333333334</v>
      </c>
      <c r="J12" s="23">
        <f>VLOOKUP(A12,EDL2025_prelev2021_PE_5!A:Y,9,FALSE)</f>
        <v>0</v>
      </c>
      <c r="K12" s="25">
        <f>VLOOKUP(B12,Scénario_tendance!A:F,6,FALSE)</f>
        <v>2.2488038277511963E-2</v>
      </c>
      <c r="L12" s="23">
        <f t="shared" si="1"/>
        <v>0</v>
      </c>
      <c r="M12" s="29"/>
      <c r="N12" s="27">
        <f t="shared" si="2"/>
        <v>0</v>
      </c>
      <c r="O12" s="27">
        <f t="shared" si="3"/>
        <v>0</v>
      </c>
      <c r="P12" s="28">
        <f t="shared" si="4"/>
        <v>1</v>
      </c>
      <c r="Q12" s="28">
        <f t="shared" si="5"/>
        <v>1</v>
      </c>
      <c r="R12" s="56">
        <v>1</v>
      </c>
    </row>
    <row r="13" spans="1:18" x14ac:dyDescent="0.25">
      <c r="A13" s="36" t="s">
        <v>241</v>
      </c>
      <c r="B13" s="36" t="str">
        <f>VLOOKUP(A13,Dpt!A:D,4,FALSE)</f>
        <v>13</v>
      </c>
      <c r="C13" s="36" t="s">
        <v>384</v>
      </c>
      <c r="D13" s="36" t="s">
        <v>239</v>
      </c>
      <c r="E13" s="36" t="s">
        <v>240</v>
      </c>
      <c r="F13" s="36" t="s">
        <v>159</v>
      </c>
      <c r="G13" s="23">
        <v>1464</v>
      </c>
      <c r="H13" s="30"/>
      <c r="I13" s="24">
        <f t="shared" si="0"/>
        <v>0</v>
      </c>
      <c r="J13" s="23">
        <f>VLOOKUP(A13,EDL2025_prelev2021_PE_5!A:Y,9,FALSE)</f>
        <v>0</v>
      </c>
      <c r="K13" s="25">
        <f>VLOOKUP(B13,Scénario_tendance!A:F,6,FALSE)</f>
        <v>2.2488038277511963E-2</v>
      </c>
      <c r="L13" s="23">
        <f t="shared" si="1"/>
        <v>0</v>
      </c>
      <c r="M13" s="29"/>
      <c r="N13" s="27">
        <f t="shared" si="2"/>
        <v>0</v>
      </c>
      <c r="O13" s="27">
        <f t="shared" si="3"/>
        <v>0</v>
      </c>
      <c r="P13" s="28">
        <f t="shared" si="4"/>
        <v>1</v>
      </c>
      <c r="Q13" s="28">
        <f t="shared" si="5"/>
        <v>1</v>
      </c>
      <c r="R13" s="56">
        <v>3</v>
      </c>
    </row>
    <row r="14" spans="1:18" x14ac:dyDescent="0.25">
      <c r="A14" s="36" t="s">
        <v>242</v>
      </c>
      <c r="B14" s="36" t="str">
        <f>VLOOKUP(A14,Dpt!A:D,4,FALSE)</f>
        <v>34</v>
      </c>
      <c r="C14" s="36" t="s">
        <v>386</v>
      </c>
      <c r="D14" s="36" t="s">
        <v>243</v>
      </c>
      <c r="E14" s="36" t="s">
        <v>244</v>
      </c>
      <c r="F14" s="36" t="s">
        <v>245</v>
      </c>
      <c r="G14" s="23">
        <v>854</v>
      </c>
      <c r="H14" s="24">
        <v>33600000</v>
      </c>
      <c r="I14" s="24">
        <f t="shared" si="0"/>
        <v>39344.262295081964</v>
      </c>
      <c r="J14" s="23">
        <f>VLOOKUP(A14,EDL2025_prelev2021_PE_5!A:Y,9,FALSE)</f>
        <v>267</v>
      </c>
      <c r="K14" s="25">
        <f>VLOOKUP(B14,Scénario_tendance!A:F,6,FALSE)</f>
        <v>0.10574018126888217</v>
      </c>
      <c r="L14" s="23">
        <f t="shared" si="1"/>
        <v>295.23262839879152</v>
      </c>
      <c r="M14" s="26">
        <v>60265296</v>
      </c>
      <c r="N14" s="27">
        <f t="shared" si="2"/>
        <v>4.4304104969467007E-6</v>
      </c>
      <c r="O14" s="27">
        <f t="shared" si="3"/>
        <v>4.8988829059894022E-6</v>
      </c>
      <c r="P14" s="28">
        <f t="shared" si="4"/>
        <v>1</v>
      </c>
      <c r="Q14" s="28">
        <f t="shared" si="5"/>
        <v>1</v>
      </c>
      <c r="R14" s="56">
        <v>1</v>
      </c>
    </row>
    <row r="15" spans="1:18" x14ac:dyDescent="0.25">
      <c r="A15" s="36" t="s">
        <v>247</v>
      </c>
      <c r="B15" s="36" t="str">
        <f>VLOOKUP(A15,Dpt!A:D,4,FALSE)</f>
        <v>34</v>
      </c>
      <c r="C15" s="36" t="s">
        <v>248</v>
      </c>
      <c r="D15" s="36" t="s">
        <v>243</v>
      </c>
      <c r="E15" s="36" t="s">
        <v>244</v>
      </c>
      <c r="F15" s="36" t="s">
        <v>245</v>
      </c>
      <c r="G15" s="23">
        <v>427</v>
      </c>
      <c r="H15" s="24">
        <v>2900000</v>
      </c>
      <c r="I15" s="24">
        <f t="shared" si="0"/>
        <v>6791.569086651054</v>
      </c>
      <c r="J15" s="23">
        <f>VLOOKUP(A15,EDL2025_prelev2021_PE_5!A:Y,9,FALSE)</f>
        <v>0</v>
      </c>
      <c r="K15" s="25">
        <f>VLOOKUP(B15,Scénario_tendance!A:F,6,FALSE)</f>
        <v>0.10574018126888217</v>
      </c>
      <c r="L15" s="23">
        <f t="shared" si="1"/>
        <v>0</v>
      </c>
      <c r="M15" s="29"/>
      <c r="N15" s="27">
        <f t="shared" si="2"/>
        <v>0</v>
      </c>
      <c r="O15" s="27">
        <f t="shared" si="3"/>
        <v>0</v>
      </c>
      <c r="P15" s="28">
        <f t="shared" si="4"/>
        <v>1</v>
      </c>
      <c r="Q15" s="28">
        <f t="shared" si="5"/>
        <v>1</v>
      </c>
      <c r="R15" s="56">
        <v>1</v>
      </c>
    </row>
    <row r="16" spans="1:18" x14ac:dyDescent="0.25">
      <c r="A16" s="36" t="s">
        <v>249</v>
      </c>
      <c r="B16" s="36" t="str">
        <f>VLOOKUP(A16,Dpt!A:D,4,FALSE)</f>
        <v>34</v>
      </c>
      <c r="C16" s="36" t="s">
        <v>250</v>
      </c>
      <c r="D16" s="36" t="s">
        <v>251</v>
      </c>
      <c r="E16" s="36" t="s">
        <v>252</v>
      </c>
      <c r="F16" s="36" t="s">
        <v>245</v>
      </c>
      <c r="G16" s="23">
        <v>335</v>
      </c>
      <c r="H16" s="24">
        <v>103000000</v>
      </c>
      <c r="I16" s="24">
        <f t="shared" si="0"/>
        <v>307462.6865671642</v>
      </c>
      <c r="J16" s="23">
        <f>VLOOKUP(A16,EDL2025_prelev2021_PE_5!A:Y,9,FALSE)</f>
        <v>530484</v>
      </c>
      <c r="K16" s="25">
        <f>VLOOKUP(B16,Scénario_tendance!A:F,6,FALSE)</f>
        <v>0.10574018126888217</v>
      </c>
      <c r="L16" s="23">
        <f t="shared" si="1"/>
        <v>586577.4743202416</v>
      </c>
      <c r="M16" s="26">
        <v>13371264</v>
      </c>
      <c r="N16" s="27">
        <f t="shared" si="2"/>
        <v>3.9673437006404182E-2</v>
      </c>
      <c r="O16" s="27">
        <f t="shared" si="3"/>
        <v>4.386851342702093E-2</v>
      </c>
      <c r="P16" s="28">
        <f t="shared" si="4"/>
        <v>1</v>
      </c>
      <c r="Q16" s="28">
        <f t="shared" si="5"/>
        <v>1</v>
      </c>
      <c r="R16" s="56">
        <v>1</v>
      </c>
    </row>
    <row r="17" spans="1:18" x14ac:dyDescent="0.25">
      <c r="A17" s="36" t="s">
        <v>30</v>
      </c>
      <c r="B17" s="36" t="str">
        <f>VLOOKUP(A17,Dpt!A:D,4,FALSE)</f>
        <v>25</v>
      </c>
      <c r="C17" s="36" t="s">
        <v>31</v>
      </c>
      <c r="D17" s="36" t="s">
        <v>32</v>
      </c>
      <c r="E17" s="36" t="s">
        <v>33</v>
      </c>
      <c r="F17" s="36" t="s">
        <v>7</v>
      </c>
      <c r="G17" s="23">
        <v>200</v>
      </c>
      <c r="H17" s="24">
        <v>95600000</v>
      </c>
      <c r="I17" s="24">
        <f t="shared" si="0"/>
        <v>478000</v>
      </c>
      <c r="J17" s="23">
        <f>VLOOKUP(A17,EDL2025_prelev2021_PE_5!A:Y,9,FALSE)</f>
        <v>216947</v>
      </c>
      <c r="K17" s="25">
        <f>VLOOKUP(B17,Scénario_tendance!A:F,6,FALSE)</f>
        <v>1.838235294117647E-3</v>
      </c>
      <c r="L17" s="23">
        <f t="shared" si="1"/>
        <v>217345.79963235295</v>
      </c>
      <c r="M17" s="26">
        <v>200505888</v>
      </c>
      <c r="N17" s="27">
        <f t="shared" si="2"/>
        <v>1.0819981505979515E-3</v>
      </c>
      <c r="O17" s="27">
        <f t="shared" si="3"/>
        <v>1.0839871177865507E-3</v>
      </c>
      <c r="P17" s="28">
        <f t="shared" si="4"/>
        <v>1</v>
      </c>
      <c r="Q17" s="28">
        <f t="shared" si="5"/>
        <v>1</v>
      </c>
      <c r="R17" s="56">
        <v>3</v>
      </c>
    </row>
    <row r="18" spans="1:18" x14ac:dyDescent="0.25">
      <c r="A18" s="36" t="s">
        <v>254</v>
      </c>
      <c r="B18" s="36" t="str">
        <f>VLOOKUP(A18,Dpt!A:D,4,FALSE)</f>
        <v>11</v>
      </c>
      <c r="C18" s="36" t="s">
        <v>401</v>
      </c>
      <c r="D18" s="36" t="s">
        <v>255</v>
      </c>
      <c r="E18" s="36" t="s">
        <v>256</v>
      </c>
      <c r="F18" s="36" t="s">
        <v>245</v>
      </c>
      <c r="G18" s="23">
        <v>0</v>
      </c>
      <c r="H18" s="24">
        <v>2500000</v>
      </c>
      <c r="I18" s="24">
        <f t="shared" si="0"/>
        <v>0</v>
      </c>
      <c r="J18" s="23">
        <f>VLOOKUP(A18,EDL2025_prelev2021_PE_5!A:Y,9,FALSE)</f>
        <v>0</v>
      </c>
      <c r="K18" s="25">
        <f>VLOOKUP(B18,Scénario_tendance!A:F,6,FALSE)</f>
        <v>3.1007751937984496E-2</v>
      </c>
      <c r="L18" s="23">
        <f t="shared" si="1"/>
        <v>0</v>
      </c>
      <c r="M18" s="29"/>
      <c r="N18" s="27">
        <f t="shared" si="2"/>
        <v>0</v>
      </c>
      <c r="O18" s="27">
        <f t="shared" si="3"/>
        <v>0</v>
      </c>
      <c r="P18" s="28">
        <f t="shared" si="4"/>
        <v>1</v>
      </c>
      <c r="Q18" s="28">
        <f t="shared" si="5"/>
        <v>1</v>
      </c>
      <c r="R18" s="56">
        <v>1</v>
      </c>
    </row>
    <row r="19" spans="1:18" x14ac:dyDescent="0.25">
      <c r="A19" s="36" t="s">
        <v>257</v>
      </c>
      <c r="B19" s="36" t="str">
        <f>VLOOKUP(A19,Dpt!A:D,4,FALSE)</f>
        <v>11</v>
      </c>
      <c r="C19" s="36" t="s">
        <v>258</v>
      </c>
      <c r="D19" s="36" t="s">
        <v>259</v>
      </c>
      <c r="E19" s="36" t="s">
        <v>260</v>
      </c>
      <c r="F19" s="36" t="s">
        <v>245</v>
      </c>
      <c r="G19" s="23">
        <v>238</v>
      </c>
      <c r="H19" s="24">
        <v>8800000</v>
      </c>
      <c r="I19" s="24">
        <f t="shared" si="0"/>
        <v>36974.789915966387</v>
      </c>
      <c r="J19" s="23">
        <f>VLOOKUP(A19,EDL2025_prelev2021_PE_5!A:Y,9,FALSE)</f>
        <v>381200</v>
      </c>
      <c r="K19" s="25">
        <f>VLOOKUP(B19,Scénario_tendance!A:F,6,FALSE)</f>
        <v>3.1007751937984496E-2</v>
      </c>
      <c r="L19" s="23">
        <f t="shared" si="1"/>
        <v>393020.15503875969</v>
      </c>
      <c r="M19" s="29"/>
      <c r="N19" s="27">
        <f t="shared" si="2"/>
        <v>0</v>
      </c>
      <c r="O19" s="27">
        <f t="shared" si="3"/>
        <v>0</v>
      </c>
      <c r="P19" s="28">
        <f t="shared" si="4"/>
        <v>1</v>
      </c>
      <c r="Q19" s="28">
        <f t="shared" si="5"/>
        <v>1</v>
      </c>
      <c r="R19" s="56">
        <v>1</v>
      </c>
    </row>
    <row r="20" spans="1:18" x14ac:dyDescent="0.25">
      <c r="A20" s="36" t="s">
        <v>262</v>
      </c>
      <c r="B20" s="36" t="str">
        <f>VLOOKUP(A20,Dpt!A:D,4,FALSE)</f>
        <v>66</v>
      </c>
      <c r="C20" s="36" t="s">
        <v>263</v>
      </c>
      <c r="D20" s="36" t="s">
        <v>264</v>
      </c>
      <c r="E20" s="36" t="s">
        <v>265</v>
      </c>
      <c r="F20" s="36" t="s">
        <v>245</v>
      </c>
      <c r="G20" s="23">
        <v>25</v>
      </c>
      <c r="H20" s="24">
        <v>20600000</v>
      </c>
      <c r="I20" s="24">
        <f t="shared" si="0"/>
        <v>824000</v>
      </c>
      <c r="J20" s="23">
        <f>VLOOKUP(A20,EDL2025_prelev2021_PE_5!A:Y,9,FALSE)</f>
        <v>47947</v>
      </c>
      <c r="K20" s="25">
        <f>VLOOKUP(B20,Scénario_tendance!A:F,6,FALSE)</f>
        <v>4.37375745526839E-2</v>
      </c>
      <c r="L20" s="23">
        <f t="shared" si="1"/>
        <v>50044.085487077529</v>
      </c>
      <c r="M20" s="26">
        <v>4635792</v>
      </c>
      <c r="N20" s="27">
        <f t="shared" si="2"/>
        <v>1.0342785008473201E-2</v>
      </c>
      <c r="O20" s="27">
        <f t="shared" si="3"/>
        <v>1.0795153338863678E-2</v>
      </c>
      <c r="P20" s="28">
        <f t="shared" si="4"/>
        <v>1</v>
      </c>
      <c r="Q20" s="28">
        <f t="shared" si="5"/>
        <v>1</v>
      </c>
      <c r="R20" s="56">
        <v>1</v>
      </c>
    </row>
    <row r="21" spans="1:18" x14ac:dyDescent="0.25">
      <c r="A21" s="36" t="s">
        <v>267</v>
      </c>
      <c r="B21" s="36" t="str">
        <f>VLOOKUP(A21,Dpt!A:D,4,FALSE)</f>
        <v>66</v>
      </c>
      <c r="C21" s="36" t="s">
        <v>268</v>
      </c>
      <c r="D21" s="36" t="s">
        <v>269</v>
      </c>
      <c r="E21" s="36" t="s">
        <v>270</v>
      </c>
      <c r="F21" s="36" t="s">
        <v>245</v>
      </c>
      <c r="G21" s="23">
        <v>215</v>
      </c>
      <c r="H21" s="24">
        <v>17500000</v>
      </c>
      <c r="I21" s="24">
        <f t="shared" si="0"/>
        <v>81395.348837209298</v>
      </c>
      <c r="J21" s="23">
        <f>VLOOKUP(A21,EDL2025_prelev2021_PE_5!A:Y,9,FALSE)</f>
        <v>145291</v>
      </c>
      <c r="K21" s="25">
        <f>VLOOKUP(B21,Scénario_tendance!A:F,6,FALSE)</f>
        <v>4.37375745526839E-2</v>
      </c>
      <c r="L21" s="23">
        <f t="shared" si="1"/>
        <v>151645.67594433398</v>
      </c>
      <c r="M21" s="26">
        <v>10942992</v>
      </c>
      <c r="N21" s="27">
        <f t="shared" si="2"/>
        <v>1.3277081807242481E-2</v>
      </c>
      <c r="O21" s="27">
        <f t="shared" si="3"/>
        <v>1.3857789162628829E-2</v>
      </c>
      <c r="P21" s="28">
        <f t="shared" si="4"/>
        <v>1</v>
      </c>
      <c r="Q21" s="28">
        <f t="shared" si="5"/>
        <v>1</v>
      </c>
      <c r="R21" s="56">
        <v>1</v>
      </c>
    </row>
    <row r="22" spans="1:18" x14ac:dyDescent="0.25">
      <c r="A22" s="36" t="s">
        <v>271</v>
      </c>
      <c r="B22" s="36" t="str">
        <f>VLOOKUP(A22,Dpt!A:D,4,FALSE)</f>
        <v>66</v>
      </c>
      <c r="C22" s="36" t="s">
        <v>420</v>
      </c>
      <c r="D22" s="36" t="s">
        <v>272</v>
      </c>
      <c r="E22" s="36" t="s">
        <v>273</v>
      </c>
      <c r="F22" s="36" t="s">
        <v>245</v>
      </c>
      <c r="G22" s="23">
        <v>126</v>
      </c>
      <c r="H22" s="24">
        <v>67900000</v>
      </c>
      <c r="I22" s="24">
        <f t="shared" si="0"/>
        <v>538888.88888888888</v>
      </c>
      <c r="J22" s="23">
        <f>VLOOKUP(A22,EDL2025_prelev2021_PE_5!A:Y,9,FALSE)</f>
        <v>0</v>
      </c>
      <c r="K22" s="25">
        <f>VLOOKUP(B22,Scénario_tendance!A:F,6,FALSE)</f>
        <v>4.37375745526839E-2</v>
      </c>
      <c r="L22" s="23">
        <f t="shared" si="1"/>
        <v>0</v>
      </c>
      <c r="M22" s="29"/>
      <c r="N22" s="27">
        <f t="shared" si="2"/>
        <v>0</v>
      </c>
      <c r="O22" s="27">
        <f t="shared" si="3"/>
        <v>0</v>
      </c>
      <c r="P22" s="28">
        <f t="shared" si="4"/>
        <v>1</v>
      </c>
      <c r="Q22" s="28">
        <f t="shared" si="5"/>
        <v>1</v>
      </c>
      <c r="R22" s="56">
        <v>1</v>
      </c>
    </row>
    <row r="23" spans="1:18" x14ac:dyDescent="0.25">
      <c r="A23" s="36" t="s">
        <v>274</v>
      </c>
      <c r="B23" s="36" t="str">
        <f>VLOOKUP(A23,Dpt!A:D,4,FALSE)</f>
        <v>66</v>
      </c>
      <c r="C23" s="36" t="s">
        <v>275</v>
      </c>
      <c r="D23" s="36" t="s">
        <v>264</v>
      </c>
      <c r="E23" s="36" t="s">
        <v>265</v>
      </c>
      <c r="F23" s="36" t="s">
        <v>245</v>
      </c>
      <c r="G23" s="23">
        <v>13</v>
      </c>
      <c r="H23" s="24">
        <v>10100000</v>
      </c>
      <c r="I23" s="24">
        <f t="shared" si="0"/>
        <v>776923.07692307688</v>
      </c>
      <c r="J23" s="23">
        <f>VLOOKUP(A23,EDL2025_prelev2021_PE_5!A:Y,9,FALSE)</f>
        <v>19060</v>
      </c>
      <c r="K23" s="25">
        <f>VLOOKUP(B23,Scénario_tendance!A:F,6,FALSE)</f>
        <v>4.37375745526839E-2</v>
      </c>
      <c r="L23" s="23">
        <f t="shared" si="1"/>
        <v>19893.638170974154</v>
      </c>
      <c r="M23" s="26">
        <v>77420880</v>
      </c>
      <c r="N23" s="27">
        <f t="shared" si="2"/>
        <v>2.4618681678637597E-4</v>
      </c>
      <c r="O23" s="27">
        <f t="shared" si="3"/>
        <v>2.5695443103945803E-4</v>
      </c>
      <c r="P23" s="28">
        <f t="shared" si="4"/>
        <v>1</v>
      </c>
      <c r="Q23" s="28">
        <f t="shared" si="5"/>
        <v>1</v>
      </c>
      <c r="R23" s="56">
        <v>1</v>
      </c>
    </row>
    <row r="24" spans="1:18" ht="30" x14ac:dyDescent="0.25">
      <c r="A24" s="36" t="s">
        <v>276</v>
      </c>
      <c r="B24" s="36" t="str">
        <f>VLOOKUP(A24,Dpt!A:D,4,FALSE)</f>
        <v>66</v>
      </c>
      <c r="C24" s="36" t="s">
        <v>277</v>
      </c>
      <c r="D24" s="36" t="s">
        <v>278</v>
      </c>
      <c r="E24" s="36" t="s">
        <v>279</v>
      </c>
      <c r="F24" s="36" t="s">
        <v>245</v>
      </c>
      <c r="G24" s="23">
        <v>7</v>
      </c>
      <c r="H24" s="24">
        <v>18400000</v>
      </c>
      <c r="I24" s="24">
        <f t="shared" si="0"/>
        <v>2628571.4285714286</v>
      </c>
      <c r="J24" s="23">
        <f>VLOOKUP(A24,EDL2025_prelev2021_PE_5!A:Y,9,FALSE)</f>
        <v>2046533</v>
      </c>
      <c r="K24" s="25">
        <f>VLOOKUP(B24,Scénario_tendance!A:F,6,FALSE)</f>
        <v>4.37375745526839E-2</v>
      </c>
      <c r="L24" s="23">
        <f t="shared" si="1"/>
        <v>2136043.3896620278</v>
      </c>
      <c r="M24" s="29"/>
      <c r="N24" s="27">
        <f t="shared" si="2"/>
        <v>0</v>
      </c>
      <c r="O24" s="27">
        <f t="shared" si="3"/>
        <v>0</v>
      </c>
      <c r="P24" s="28">
        <f t="shared" si="4"/>
        <v>1</v>
      </c>
      <c r="Q24" s="28">
        <f t="shared" si="5"/>
        <v>1</v>
      </c>
      <c r="R24" s="56">
        <v>1</v>
      </c>
    </row>
    <row r="25" spans="1:18" x14ac:dyDescent="0.25">
      <c r="A25" s="36" t="s">
        <v>280</v>
      </c>
      <c r="B25" s="36" t="str">
        <f>VLOOKUP(A25,Dpt!A:D,4,FALSE)</f>
        <v>66</v>
      </c>
      <c r="C25" s="36" t="s">
        <v>281</v>
      </c>
      <c r="D25" s="36" t="s">
        <v>282</v>
      </c>
      <c r="E25" s="36" t="s">
        <v>283</v>
      </c>
      <c r="F25" s="36" t="s">
        <v>245</v>
      </c>
      <c r="G25" s="23">
        <v>64</v>
      </c>
      <c r="H25" s="24">
        <v>25800000</v>
      </c>
      <c r="I25" s="24">
        <f t="shared" si="0"/>
        <v>403125</v>
      </c>
      <c r="J25" s="23">
        <f>VLOOKUP(A25,EDL2025_prelev2021_PE_5!A:Y,9,FALSE)</f>
        <v>462737</v>
      </c>
      <c r="K25" s="25">
        <f>VLOOKUP(B25,Scénario_tendance!A:F,6,FALSE)</f>
        <v>4.37375745526839E-2</v>
      </c>
      <c r="L25" s="23">
        <f t="shared" si="1"/>
        <v>482975.99403578526</v>
      </c>
      <c r="M25" s="26">
        <v>118260000</v>
      </c>
      <c r="N25" s="27">
        <f t="shared" si="2"/>
        <v>3.9128784035176731E-3</v>
      </c>
      <c r="O25" s="27">
        <f t="shared" si="3"/>
        <v>4.0840182144071136E-3</v>
      </c>
      <c r="P25" s="28">
        <f t="shared" si="4"/>
        <v>1</v>
      </c>
      <c r="Q25" s="28">
        <f t="shared" si="5"/>
        <v>1</v>
      </c>
      <c r="R25" s="56">
        <v>1</v>
      </c>
    </row>
    <row r="26" spans="1:18" x14ac:dyDescent="0.25">
      <c r="A26" s="36" t="s">
        <v>284</v>
      </c>
      <c r="B26" s="36" t="str">
        <f>VLOOKUP(A26,Dpt!A:D,4,FALSE)</f>
        <v>66</v>
      </c>
      <c r="C26" s="36" t="s">
        <v>432</v>
      </c>
      <c r="D26" s="36" t="s">
        <v>269</v>
      </c>
      <c r="E26" s="36" t="s">
        <v>270</v>
      </c>
      <c r="F26" s="36" t="s">
        <v>245</v>
      </c>
      <c r="G26" s="23">
        <v>0</v>
      </c>
      <c r="H26" s="30"/>
      <c r="I26" s="24">
        <f t="shared" si="0"/>
        <v>0</v>
      </c>
      <c r="J26" s="23">
        <f>VLOOKUP(A26,EDL2025_prelev2021_PE_5!A:Y,9,FALSE)</f>
        <v>23041634</v>
      </c>
      <c r="K26" s="25">
        <f>VLOOKUP(B26,Scénario_tendance!A:F,6,FALSE)</f>
        <v>4.37375745526839E-2</v>
      </c>
      <c r="L26" s="23">
        <f t="shared" si="1"/>
        <v>24049419.184890654</v>
      </c>
      <c r="M26" s="26">
        <v>310219632</v>
      </c>
      <c r="N26" s="27">
        <f t="shared" si="2"/>
        <v>7.4275228332422241E-2</v>
      </c>
      <c r="O26" s="27">
        <f t="shared" si="3"/>
        <v>7.7523846669029173E-2</v>
      </c>
      <c r="P26" s="28">
        <f t="shared" si="4"/>
        <v>1</v>
      </c>
      <c r="Q26" s="28">
        <f t="shared" si="5"/>
        <v>1</v>
      </c>
      <c r="R26" s="56">
        <v>1</v>
      </c>
    </row>
    <row r="27" spans="1:18" x14ac:dyDescent="0.25">
      <c r="A27" s="36" t="s">
        <v>285</v>
      </c>
      <c r="B27" s="36" t="str">
        <f>VLOOKUP(A27,Dpt!A:D,4,FALSE)</f>
        <v>66</v>
      </c>
      <c r="C27" s="36" t="s">
        <v>286</v>
      </c>
      <c r="D27" s="36" t="s">
        <v>269</v>
      </c>
      <c r="E27" s="36" t="s">
        <v>270</v>
      </c>
      <c r="F27" s="36" t="s">
        <v>245</v>
      </c>
      <c r="G27" s="23">
        <v>191</v>
      </c>
      <c r="H27" s="24">
        <v>531000</v>
      </c>
      <c r="I27" s="24">
        <f t="shared" si="0"/>
        <v>2780.1047120418848</v>
      </c>
      <c r="J27" s="23">
        <f>VLOOKUP(A27,EDL2025_prelev2021_PE_5!A:Y,9,FALSE)</f>
        <v>0</v>
      </c>
      <c r="K27" s="25">
        <f>VLOOKUP(B27,Scénario_tendance!A:F,6,FALSE)</f>
        <v>4.37375745526839E-2</v>
      </c>
      <c r="L27" s="23">
        <f t="shared" si="1"/>
        <v>0</v>
      </c>
      <c r="M27" s="29"/>
      <c r="N27" s="27">
        <f t="shared" si="2"/>
        <v>0</v>
      </c>
      <c r="O27" s="27">
        <f t="shared" si="3"/>
        <v>0</v>
      </c>
      <c r="P27" s="28">
        <f t="shared" si="4"/>
        <v>1</v>
      </c>
      <c r="Q27" s="28">
        <f t="shared" si="5"/>
        <v>1</v>
      </c>
      <c r="R27" s="56">
        <v>1</v>
      </c>
    </row>
    <row r="28" spans="1:18" x14ac:dyDescent="0.25">
      <c r="A28" s="36" t="s">
        <v>36</v>
      </c>
      <c r="B28" s="36" t="str">
        <f>VLOOKUP(A28,Dpt!A:D,4,FALSE)</f>
        <v>25</v>
      </c>
      <c r="C28" s="36" t="s">
        <v>37</v>
      </c>
      <c r="D28" s="36" t="s">
        <v>32</v>
      </c>
      <c r="E28" s="36" t="s">
        <v>33</v>
      </c>
      <c r="F28" s="36" t="s">
        <v>7</v>
      </c>
      <c r="G28" s="23">
        <v>305</v>
      </c>
      <c r="H28" s="24">
        <v>9600000</v>
      </c>
      <c r="I28" s="24">
        <f t="shared" si="0"/>
        <v>31475.409836065573</v>
      </c>
      <c r="J28" s="23">
        <f>VLOOKUP(A28,EDL2025_prelev2021_PE_5!A:Y,9,FALSE)</f>
        <v>0</v>
      </c>
      <c r="K28" s="25">
        <f>VLOOKUP(B28,Scénario_tendance!A:F,6,FALSE)</f>
        <v>1.838235294117647E-3</v>
      </c>
      <c r="L28" s="23">
        <f t="shared" si="1"/>
        <v>0</v>
      </c>
      <c r="M28" s="26">
        <v>26553312</v>
      </c>
      <c r="N28" s="27">
        <f t="shared" si="2"/>
        <v>0</v>
      </c>
      <c r="O28" s="27">
        <f t="shared" si="3"/>
        <v>0</v>
      </c>
      <c r="P28" s="28">
        <f t="shared" si="4"/>
        <v>1</v>
      </c>
      <c r="Q28" s="28">
        <f t="shared" si="5"/>
        <v>1</v>
      </c>
      <c r="R28" s="56">
        <v>1</v>
      </c>
    </row>
    <row r="29" spans="1:18" x14ac:dyDescent="0.25">
      <c r="A29" s="36" t="s">
        <v>287</v>
      </c>
      <c r="B29" s="36" t="str">
        <f>VLOOKUP(A29,Dpt!A:D,4,FALSE)</f>
        <v>66</v>
      </c>
      <c r="C29" s="36" t="s">
        <v>441</v>
      </c>
      <c r="D29" s="36" t="s">
        <v>272</v>
      </c>
      <c r="E29" s="36" t="s">
        <v>273</v>
      </c>
      <c r="F29" s="36" t="s">
        <v>245</v>
      </c>
      <c r="G29" s="23">
        <v>0</v>
      </c>
      <c r="H29" s="24">
        <v>514000</v>
      </c>
      <c r="I29" s="24">
        <f t="shared" si="0"/>
        <v>0</v>
      </c>
      <c r="J29" s="23">
        <f>VLOOKUP(A29,EDL2025_prelev2021_PE_5!A:Y,9,FALSE)</f>
        <v>0</v>
      </c>
      <c r="K29" s="25">
        <f>VLOOKUP(B29,Scénario_tendance!A:F,6,FALSE)</f>
        <v>4.37375745526839E-2</v>
      </c>
      <c r="L29" s="23">
        <f t="shared" si="1"/>
        <v>0</v>
      </c>
      <c r="M29" s="29"/>
      <c r="N29" s="27">
        <f t="shared" si="2"/>
        <v>0</v>
      </c>
      <c r="O29" s="27">
        <f t="shared" si="3"/>
        <v>0</v>
      </c>
      <c r="P29" s="28">
        <f t="shared" si="4"/>
        <v>1</v>
      </c>
      <c r="Q29" s="28">
        <f t="shared" si="5"/>
        <v>1</v>
      </c>
      <c r="R29" s="56">
        <v>1</v>
      </c>
    </row>
    <row r="30" spans="1:18" x14ac:dyDescent="0.25">
      <c r="A30" s="36" t="s">
        <v>38</v>
      </c>
      <c r="B30" s="36" t="str">
        <f>VLOOKUP(A30,Dpt!A:D,4,FALSE)</f>
        <v>25</v>
      </c>
      <c r="C30" s="36" t="s">
        <v>39</v>
      </c>
      <c r="D30" s="36" t="s">
        <v>28</v>
      </c>
      <c r="E30" s="36" t="s">
        <v>29</v>
      </c>
      <c r="F30" s="36" t="s">
        <v>7</v>
      </c>
      <c r="G30" s="23">
        <v>5</v>
      </c>
      <c r="H30" s="24">
        <v>6400000</v>
      </c>
      <c r="I30" s="24">
        <f t="shared" si="0"/>
        <v>1280000</v>
      </c>
      <c r="J30" s="23">
        <f>VLOOKUP(A30,EDL2025_prelev2021_PE_5!A:Y,9,FALSE)</f>
        <v>0</v>
      </c>
      <c r="K30" s="25">
        <f>VLOOKUP(B30,Scénario_tendance!A:F,6,FALSE)</f>
        <v>1.838235294117647E-3</v>
      </c>
      <c r="L30" s="23">
        <f t="shared" si="1"/>
        <v>0</v>
      </c>
      <c r="M30" s="26">
        <v>598868640</v>
      </c>
      <c r="N30" s="27">
        <f t="shared" si="2"/>
        <v>0</v>
      </c>
      <c r="O30" s="27">
        <f t="shared" si="3"/>
        <v>0</v>
      </c>
      <c r="P30" s="28">
        <f t="shared" si="4"/>
        <v>1</v>
      </c>
      <c r="Q30" s="28">
        <f t="shared" si="5"/>
        <v>1</v>
      </c>
      <c r="R30" s="56">
        <v>1</v>
      </c>
    </row>
    <row r="31" spans="1:18" x14ac:dyDescent="0.25">
      <c r="A31" s="36" t="s">
        <v>40</v>
      </c>
      <c r="B31" s="36" t="str">
        <f>VLOOKUP(A31,Dpt!A:D,4,FALSE)</f>
        <v>71</v>
      </c>
      <c r="C31" s="36" t="s">
        <v>446</v>
      </c>
      <c r="D31" s="36" t="s">
        <v>41</v>
      </c>
      <c r="E31" s="36" t="s">
        <v>42</v>
      </c>
      <c r="F31" s="36" t="s">
        <v>7</v>
      </c>
      <c r="G31" s="23">
        <v>122</v>
      </c>
      <c r="H31" s="24">
        <v>5100000</v>
      </c>
      <c r="I31" s="24">
        <f t="shared" si="0"/>
        <v>41803.278688524588</v>
      </c>
      <c r="J31" s="23">
        <f>VLOOKUP(A31,EDL2025_prelev2021_PE_5!A:Y,9,FALSE)</f>
        <v>0</v>
      </c>
      <c r="K31" s="25">
        <f>VLOOKUP(B31,Scénario_tendance!A:F,6,FALSE)</f>
        <v>-3.5849056603773584E-2</v>
      </c>
      <c r="L31" s="23">
        <f t="shared" si="1"/>
        <v>0</v>
      </c>
      <c r="M31" s="29"/>
      <c r="N31" s="27">
        <f t="shared" si="2"/>
        <v>0</v>
      </c>
      <c r="O31" s="27">
        <f t="shared" si="3"/>
        <v>0</v>
      </c>
      <c r="P31" s="28">
        <f t="shared" si="4"/>
        <v>1</v>
      </c>
      <c r="Q31" s="28">
        <f t="shared" si="5"/>
        <v>1</v>
      </c>
      <c r="R31" s="56">
        <v>1</v>
      </c>
    </row>
    <row r="32" spans="1:18" x14ac:dyDescent="0.25">
      <c r="A32" s="36" t="s">
        <v>43</v>
      </c>
      <c r="B32" s="36" t="str">
        <f>VLOOKUP(A32,Dpt!A:D,4,FALSE)</f>
        <v>39</v>
      </c>
      <c r="C32" s="36" t="s">
        <v>44</v>
      </c>
      <c r="D32" s="36" t="s">
        <v>45</v>
      </c>
      <c r="E32" s="36" t="s">
        <v>46</v>
      </c>
      <c r="F32" s="36" t="s">
        <v>7</v>
      </c>
      <c r="G32" s="23">
        <v>184</v>
      </c>
      <c r="H32" s="24">
        <v>605000000</v>
      </c>
      <c r="I32" s="24">
        <f t="shared" si="0"/>
        <v>3288043.4782608696</v>
      </c>
      <c r="J32" s="23">
        <f>VLOOKUP(A32,EDL2025_prelev2021_PE_5!A:Y,9,FALSE)</f>
        <v>27287</v>
      </c>
      <c r="K32" s="25">
        <f>VLOOKUP(B32,Scénario_tendance!A:F,6,FALSE)</f>
        <v>-2.3715415019762844E-2</v>
      </c>
      <c r="L32" s="23">
        <f t="shared" si="1"/>
        <v>26639.877470355732</v>
      </c>
      <c r="M32" s="26">
        <v>1243054512</v>
      </c>
      <c r="N32" s="27">
        <f t="shared" si="2"/>
        <v>2.1951571501153927E-5</v>
      </c>
      <c r="O32" s="27">
        <f t="shared" si="3"/>
        <v>2.1430980872668061E-5</v>
      </c>
      <c r="P32" s="28">
        <f t="shared" si="4"/>
        <v>1</v>
      </c>
      <c r="Q32" s="28">
        <f t="shared" si="5"/>
        <v>1</v>
      </c>
      <c r="R32" s="56">
        <v>1</v>
      </c>
    </row>
    <row r="33" spans="1:18" x14ac:dyDescent="0.25">
      <c r="A33" s="36" t="s">
        <v>48</v>
      </c>
      <c r="B33" s="36" t="str">
        <f>VLOOKUP(A33,Dpt!A:D,4,FALSE)</f>
        <v>39</v>
      </c>
      <c r="C33" s="36" t="s">
        <v>49</v>
      </c>
      <c r="D33" s="36" t="s">
        <v>45</v>
      </c>
      <c r="E33" s="36" t="s">
        <v>46</v>
      </c>
      <c r="F33" s="36" t="s">
        <v>7</v>
      </c>
      <c r="G33" s="23">
        <v>1427</v>
      </c>
      <c r="H33" s="24">
        <v>35000000</v>
      </c>
      <c r="I33" s="24">
        <f t="shared" si="0"/>
        <v>24526.97967764541</v>
      </c>
      <c r="J33" s="23">
        <f>VLOOKUP(A33,EDL2025_prelev2021_PE_5!A:Y,9,FALSE)</f>
        <v>1847</v>
      </c>
      <c r="K33" s="25">
        <f>VLOOKUP(B33,Scénario_tendance!A:F,6,FALSE)</f>
        <v>-2.3715415019762844E-2</v>
      </c>
      <c r="L33" s="23">
        <f t="shared" si="1"/>
        <v>1803.197628458498</v>
      </c>
      <c r="M33" s="26">
        <v>2471791680</v>
      </c>
      <c r="N33" s="27">
        <f t="shared" si="2"/>
        <v>7.4723125534591979E-7</v>
      </c>
      <c r="O33" s="27">
        <f t="shared" si="3"/>
        <v>7.2951035600965283E-7</v>
      </c>
      <c r="P33" s="28">
        <f t="shared" si="4"/>
        <v>1</v>
      </c>
      <c r="Q33" s="28">
        <f t="shared" si="5"/>
        <v>1</v>
      </c>
      <c r="R33" s="56">
        <v>1</v>
      </c>
    </row>
    <row r="34" spans="1:18" x14ac:dyDescent="0.25">
      <c r="A34" s="36" t="s">
        <v>50</v>
      </c>
      <c r="B34" s="36" t="str">
        <f>VLOOKUP(A34,Dpt!A:D,4,FALSE)</f>
        <v>39</v>
      </c>
      <c r="C34" s="36" t="s">
        <v>51</v>
      </c>
      <c r="D34" s="36" t="s">
        <v>45</v>
      </c>
      <c r="E34" s="36" t="s">
        <v>46</v>
      </c>
      <c r="F34" s="36" t="s">
        <v>7</v>
      </c>
      <c r="G34" s="23">
        <v>200</v>
      </c>
      <c r="H34" s="31"/>
      <c r="I34" s="24">
        <f t="shared" ref="I34:I65" si="6">IF(G34&lt;&gt;0,H34/G34,0)</f>
        <v>0</v>
      </c>
      <c r="J34" s="23">
        <f>VLOOKUP(A34,EDL2025_prelev2021_PE_5!A:Y,9,FALSE)</f>
        <v>353</v>
      </c>
      <c r="K34" s="25">
        <f>VLOOKUP(B34,Scénario_tendance!A:F,6,FALSE)</f>
        <v>-2.3715415019762844E-2</v>
      </c>
      <c r="L34" s="23">
        <f t="shared" ref="L34:L65" si="7">J34*(1+K34)</f>
        <v>344.62845849802375</v>
      </c>
      <c r="M34" s="29"/>
      <c r="N34" s="27">
        <f t="shared" ref="N34:N65" si="8">IF(M34&lt;&gt;0,J34/M34,0)</f>
        <v>0</v>
      </c>
      <c r="O34" s="27">
        <f t="shared" ref="O34:O65" si="9">IF(M34&lt;&gt;0,L34/M34,0)</f>
        <v>0</v>
      </c>
      <c r="P34" s="28">
        <f t="shared" ref="P34:P65" si="10">IF(N34=0,1,IF(N34&lt;=0.2,1,IF(N34&lt;=0.5,2,3)))</f>
        <v>1</v>
      </c>
      <c r="Q34" s="28">
        <f t="shared" ref="Q34:Q65" si="11">IF(O34=0,1,IF(O34&lt;=0.2,1,IF(O34&lt;=0.5,2,3)))</f>
        <v>1</v>
      </c>
      <c r="R34" s="56">
        <v>1</v>
      </c>
    </row>
    <row r="35" spans="1:18" x14ac:dyDescent="0.25">
      <c r="A35" s="36" t="s">
        <v>8</v>
      </c>
      <c r="B35" s="36" t="str">
        <f>VLOOKUP(A35,Dpt!A:D,4,FALSE)</f>
        <v>70</v>
      </c>
      <c r="C35" s="36" t="s">
        <v>457</v>
      </c>
      <c r="D35" s="36" t="s">
        <v>9</v>
      </c>
      <c r="E35" s="36" t="s">
        <v>10</v>
      </c>
      <c r="F35" s="36" t="s">
        <v>7</v>
      </c>
      <c r="G35" s="23">
        <v>10</v>
      </c>
      <c r="H35" s="24">
        <v>1700000</v>
      </c>
      <c r="I35" s="24">
        <f t="shared" si="6"/>
        <v>170000</v>
      </c>
      <c r="J35" s="23">
        <f>VLOOKUP(A35,EDL2025_prelev2021_PE_5!A:Y,9,FALSE)</f>
        <v>0</v>
      </c>
      <c r="K35" s="25">
        <f>VLOOKUP(B35,Scénario_tendance!A:F,6,FALSE)</f>
        <v>-7.3394495412844041E-2</v>
      </c>
      <c r="L35" s="23">
        <f t="shared" si="7"/>
        <v>0</v>
      </c>
      <c r="M35" s="29"/>
      <c r="N35" s="27">
        <f t="shared" si="8"/>
        <v>0</v>
      </c>
      <c r="O35" s="27">
        <f t="shared" si="9"/>
        <v>0</v>
      </c>
      <c r="P35" s="28">
        <f t="shared" si="10"/>
        <v>1</v>
      </c>
      <c r="Q35" s="28">
        <f t="shared" si="11"/>
        <v>1</v>
      </c>
      <c r="R35" s="56">
        <v>1</v>
      </c>
    </row>
    <row r="36" spans="1:18" x14ac:dyDescent="0.25">
      <c r="A36" s="36" t="s">
        <v>52</v>
      </c>
      <c r="B36" s="36" t="str">
        <f>VLOOKUP(A36,Dpt!A:D,4,FALSE)</f>
        <v>39</v>
      </c>
      <c r="C36" s="36" t="s">
        <v>53</v>
      </c>
      <c r="D36" s="36" t="s">
        <v>45</v>
      </c>
      <c r="E36" s="36" t="s">
        <v>46</v>
      </c>
      <c r="F36" s="36" t="s">
        <v>7</v>
      </c>
      <c r="G36" s="23">
        <v>315</v>
      </c>
      <c r="H36" s="24">
        <v>48500000</v>
      </c>
      <c r="I36" s="24">
        <f t="shared" si="6"/>
        <v>153968.25396825396</v>
      </c>
      <c r="J36" s="23">
        <f>VLOOKUP(A36,EDL2025_prelev2021_PE_5!A:Y,9,FALSE)</f>
        <v>0</v>
      </c>
      <c r="K36" s="25">
        <f>VLOOKUP(B36,Scénario_tendance!A:F,6,FALSE)</f>
        <v>-2.3715415019762844E-2</v>
      </c>
      <c r="L36" s="23">
        <f t="shared" si="7"/>
        <v>0</v>
      </c>
      <c r="M36" s="29"/>
      <c r="N36" s="27">
        <f t="shared" si="8"/>
        <v>0</v>
      </c>
      <c r="O36" s="27">
        <f t="shared" si="9"/>
        <v>0</v>
      </c>
      <c r="P36" s="28">
        <f t="shared" si="10"/>
        <v>1</v>
      </c>
      <c r="Q36" s="28">
        <f t="shared" si="11"/>
        <v>1</v>
      </c>
      <c r="R36" s="56">
        <v>1</v>
      </c>
    </row>
    <row r="37" spans="1:18" x14ac:dyDescent="0.25">
      <c r="A37" s="36" t="s">
        <v>54</v>
      </c>
      <c r="B37" s="36" t="str">
        <f>VLOOKUP(A37,Dpt!A:D,4,FALSE)</f>
        <v>39</v>
      </c>
      <c r="C37" s="36" t="s">
        <v>55</v>
      </c>
      <c r="D37" s="36" t="s">
        <v>56</v>
      </c>
      <c r="E37" s="36" t="s">
        <v>57</v>
      </c>
      <c r="F37" s="36" t="s">
        <v>7</v>
      </c>
      <c r="G37" s="23">
        <v>238</v>
      </c>
      <c r="H37" s="24">
        <v>5800000</v>
      </c>
      <c r="I37" s="24">
        <f t="shared" si="6"/>
        <v>24369.747899159665</v>
      </c>
      <c r="J37" s="23">
        <f>VLOOKUP(A37,EDL2025_prelev2021_PE_5!A:Y,9,FALSE)</f>
        <v>113573</v>
      </c>
      <c r="K37" s="25">
        <f>VLOOKUP(B37,Scénario_tendance!A:F,6,FALSE)</f>
        <v>-2.3715415019762844E-2</v>
      </c>
      <c r="L37" s="23">
        <f t="shared" si="7"/>
        <v>110879.56916996048</v>
      </c>
      <c r="M37" s="29"/>
      <c r="N37" s="27">
        <f t="shared" si="8"/>
        <v>0</v>
      </c>
      <c r="O37" s="27">
        <f t="shared" si="9"/>
        <v>0</v>
      </c>
      <c r="P37" s="28">
        <f t="shared" si="10"/>
        <v>1</v>
      </c>
      <c r="Q37" s="28">
        <f t="shared" si="11"/>
        <v>1</v>
      </c>
      <c r="R37" s="56">
        <v>1</v>
      </c>
    </row>
    <row r="38" spans="1:18" x14ac:dyDescent="0.25">
      <c r="A38" s="36" t="s">
        <v>58</v>
      </c>
      <c r="B38" s="36" t="str">
        <f>VLOOKUP(A38,Dpt!A:D,4,FALSE)</f>
        <v>39</v>
      </c>
      <c r="C38" s="36" t="s">
        <v>59</v>
      </c>
      <c r="D38" s="36" t="s">
        <v>56</v>
      </c>
      <c r="E38" s="36" t="s">
        <v>57</v>
      </c>
      <c r="F38" s="36" t="s">
        <v>7</v>
      </c>
      <c r="G38" s="23">
        <v>365</v>
      </c>
      <c r="H38" s="24">
        <v>6900000</v>
      </c>
      <c r="I38" s="24">
        <f t="shared" si="6"/>
        <v>18904.109589041094</v>
      </c>
      <c r="J38" s="23">
        <f>VLOOKUP(A38,EDL2025_prelev2021_PE_5!A:Y,9,FALSE)</f>
        <v>162745</v>
      </c>
      <c r="K38" s="25">
        <f>VLOOKUP(B38,Scénario_tendance!A:F,6,FALSE)</f>
        <v>-2.3715415019762844E-2</v>
      </c>
      <c r="L38" s="23">
        <f t="shared" si="7"/>
        <v>158885.4347826087</v>
      </c>
      <c r="M38" s="29"/>
      <c r="N38" s="27">
        <f t="shared" si="8"/>
        <v>0</v>
      </c>
      <c r="O38" s="27">
        <f t="shared" si="9"/>
        <v>0</v>
      </c>
      <c r="P38" s="28">
        <f t="shared" si="10"/>
        <v>1</v>
      </c>
      <c r="Q38" s="28">
        <f t="shared" si="11"/>
        <v>1</v>
      </c>
      <c r="R38" s="56">
        <v>2</v>
      </c>
    </row>
    <row r="39" spans="1:18" x14ac:dyDescent="0.25">
      <c r="A39" s="36" t="s">
        <v>60</v>
      </c>
      <c r="B39" s="36" t="str">
        <f>VLOOKUP(A39,Dpt!A:D,4,FALSE)</f>
        <v>39</v>
      </c>
      <c r="C39" s="36" t="s">
        <v>61</v>
      </c>
      <c r="D39" s="36" t="s">
        <v>45</v>
      </c>
      <c r="E39" s="36" t="s">
        <v>46</v>
      </c>
      <c r="F39" s="36" t="s">
        <v>7</v>
      </c>
      <c r="G39" s="23">
        <v>215</v>
      </c>
      <c r="H39" s="24">
        <v>7700000</v>
      </c>
      <c r="I39" s="24">
        <f t="shared" si="6"/>
        <v>35813.953488372092</v>
      </c>
      <c r="J39" s="23">
        <f>VLOOKUP(A39,EDL2025_prelev2021_PE_5!A:Y,9,FALSE)</f>
        <v>32567</v>
      </c>
      <c r="K39" s="25">
        <f>VLOOKUP(B39,Scénario_tendance!A:F,6,FALSE)</f>
        <v>-2.3715415019762844E-2</v>
      </c>
      <c r="L39" s="23">
        <f t="shared" si="7"/>
        <v>31794.660079051384</v>
      </c>
      <c r="M39" s="29"/>
      <c r="N39" s="27">
        <f t="shared" si="8"/>
        <v>0</v>
      </c>
      <c r="O39" s="27">
        <f t="shared" si="9"/>
        <v>0</v>
      </c>
      <c r="P39" s="28">
        <f t="shared" si="10"/>
        <v>1</v>
      </c>
      <c r="Q39" s="28">
        <f t="shared" si="11"/>
        <v>1</v>
      </c>
      <c r="R39" s="56">
        <v>1</v>
      </c>
    </row>
    <row r="40" spans="1:18" x14ac:dyDescent="0.25">
      <c r="A40" s="36" t="s">
        <v>62</v>
      </c>
      <c r="B40" s="36" t="str">
        <f>VLOOKUP(A40,Dpt!A:D,4,FALSE)</f>
        <v>39</v>
      </c>
      <c r="C40" s="36" t="s">
        <v>63</v>
      </c>
      <c r="D40" s="36" t="s">
        <v>45</v>
      </c>
      <c r="E40" s="36" t="s">
        <v>46</v>
      </c>
      <c r="F40" s="36" t="s">
        <v>7</v>
      </c>
      <c r="G40" s="23">
        <v>105</v>
      </c>
      <c r="H40" s="24">
        <v>5000000</v>
      </c>
      <c r="I40" s="24">
        <f t="shared" si="6"/>
        <v>47619.047619047618</v>
      </c>
      <c r="J40" s="23">
        <f>VLOOKUP(A40,EDL2025_prelev2021_PE_5!A:Y,9,FALSE)</f>
        <v>24573</v>
      </c>
      <c r="K40" s="25">
        <f>VLOOKUP(B40,Scénario_tendance!A:F,6,FALSE)</f>
        <v>-2.3715415019762844E-2</v>
      </c>
      <c r="L40" s="23">
        <f t="shared" si="7"/>
        <v>23990.241106719368</v>
      </c>
      <c r="M40" s="29"/>
      <c r="N40" s="27">
        <f t="shared" si="8"/>
        <v>0</v>
      </c>
      <c r="O40" s="27">
        <f t="shared" si="9"/>
        <v>0</v>
      </c>
      <c r="P40" s="28">
        <f t="shared" si="10"/>
        <v>1</v>
      </c>
      <c r="Q40" s="28">
        <f t="shared" si="11"/>
        <v>1</v>
      </c>
      <c r="R40" s="56">
        <v>2</v>
      </c>
    </row>
    <row r="41" spans="1:18" x14ac:dyDescent="0.25">
      <c r="A41" s="36" t="s">
        <v>64</v>
      </c>
      <c r="B41" s="36" t="str">
        <f>VLOOKUP(A41,Dpt!A:D,4,FALSE)</f>
        <v>39</v>
      </c>
      <c r="C41" s="36" t="s">
        <v>65</v>
      </c>
      <c r="D41" s="36" t="s">
        <v>45</v>
      </c>
      <c r="E41" s="36" t="s">
        <v>46</v>
      </c>
      <c r="F41" s="36" t="s">
        <v>7</v>
      </c>
      <c r="G41" s="23">
        <v>55</v>
      </c>
      <c r="H41" s="24">
        <v>8100000.5</v>
      </c>
      <c r="I41" s="24">
        <f t="shared" si="6"/>
        <v>147272.73636363636</v>
      </c>
      <c r="J41" s="23">
        <f>VLOOKUP(A41,EDL2025_prelev2021_PE_5!A:Y,9,FALSE)</f>
        <v>0</v>
      </c>
      <c r="K41" s="25">
        <f>VLOOKUP(B41,Scénario_tendance!A:F,6,FALSE)</f>
        <v>-2.3715415019762844E-2</v>
      </c>
      <c r="L41" s="23">
        <f t="shared" si="7"/>
        <v>0</v>
      </c>
      <c r="M41" s="26">
        <v>24661152</v>
      </c>
      <c r="N41" s="27">
        <f t="shared" si="8"/>
        <v>0</v>
      </c>
      <c r="O41" s="27">
        <f t="shared" si="9"/>
        <v>0</v>
      </c>
      <c r="P41" s="28">
        <f t="shared" si="10"/>
        <v>1</v>
      </c>
      <c r="Q41" s="28">
        <f t="shared" si="11"/>
        <v>1</v>
      </c>
      <c r="R41" s="56">
        <v>1</v>
      </c>
    </row>
    <row r="42" spans="1:18" x14ac:dyDescent="0.25">
      <c r="A42" s="36" t="s">
        <v>11</v>
      </c>
      <c r="B42" s="36" t="str">
        <f>VLOOKUP(A42,Dpt!A:D,4,FALSE)</f>
        <v>70</v>
      </c>
      <c r="C42" s="36" t="s">
        <v>12</v>
      </c>
      <c r="D42" s="36" t="s">
        <v>13</v>
      </c>
      <c r="E42" s="36" t="s">
        <v>14</v>
      </c>
      <c r="F42" s="36" t="s">
        <v>7</v>
      </c>
      <c r="G42" s="23">
        <v>0</v>
      </c>
      <c r="H42" s="24">
        <v>13000000</v>
      </c>
      <c r="I42" s="24">
        <f t="shared" si="6"/>
        <v>0</v>
      </c>
      <c r="J42" s="23">
        <f>VLOOKUP(A42,EDL2025_prelev2021_PE_5!A:Y,9,FALSE)</f>
        <v>0</v>
      </c>
      <c r="K42" s="25">
        <f>VLOOKUP(B42,Scénario_tendance!A:F,6,FALSE)</f>
        <v>-7.3394495412844041E-2</v>
      </c>
      <c r="L42" s="23">
        <f t="shared" si="7"/>
        <v>0</v>
      </c>
      <c r="M42" s="29"/>
      <c r="N42" s="27">
        <f t="shared" si="8"/>
        <v>0</v>
      </c>
      <c r="O42" s="27">
        <f t="shared" si="9"/>
        <v>0</v>
      </c>
      <c r="P42" s="28">
        <f t="shared" si="10"/>
        <v>1</v>
      </c>
      <c r="Q42" s="28">
        <f t="shared" si="11"/>
        <v>1</v>
      </c>
      <c r="R42" s="56">
        <v>1</v>
      </c>
    </row>
    <row r="43" spans="1:18" x14ac:dyDescent="0.25">
      <c r="A43" s="36" t="s">
        <v>66</v>
      </c>
      <c r="B43" s="36" t="str">
        <f>VLOOKUP(A43,Dpt!A:D,4,FALSE)</f>
        <v>39</v>
      </c>
      <c r="C43" s="36" t="s">
        <v>67</v>
      </c>
      <c r="D43" s="36" t="s">
        <v>45</v>
      </c>
      <c r="E43" s="36" t="s">
        <v>46</v>
      </c>
      <c r="F43" s="36" t="s">
        <v>7</v>
      </c>
      <c r="G43" s="23">
        <v>3650</v>
      </c>
      <c r="H43" s="24">
        <v>2660000</v>
      </c>
      <c r="I43" s="24">
        <f t="shared" si="6"/>
        <v>728.76712328767121</v>
      </c>
      <c r="J43" s="23">
        <f>VLOOKUP(A43,EDL2025_prelev2021_PE_5!A:Y,9,FALSE)</f>
        <v>0</v>
      </c>
      <c r="K43" s="25">
        <f>VLOOKUP(B43,Scénario_tendance!A:F,6,FALSE)</f>
        <v>-2.3715415019762844E-2</v>
      </c>
      <c r="L43" s="23">
        <f t="shared" si="7"/>
        <v>0</v>
      </c>
      <c r="M43" s="29"/>
      <c r="N43" s="27">
        <f t="shared" si="8"/>
        <v>0</v>
      </c>
      <c r="O43" s="27">
        <f t="shared" si="9"/>
        <v>0</v>
      </c>
      <c r="P43" s="28">
        <f t="shared" si="10"/>
        <v>1</v>
      </c>
      <c r="Q43" s="28">
        <f t="shared" si="11"/>
        <v>1</v>
      </c>
      <c r="R43" s="56">
        <v>1</v>
      </c>
    </row>
    <row r="44" spans="1:18" ht="30" x14ac:dyDescent="0.25">
      <c r="A44" s="36" t="s">
        <v>68</v>
      </c>
      <c r="B44" s="36" t="str">
        <f>VLOOKUP(A44,Dpt!A:D,4,FALSE)</f>
        <v>01</v>
      </c>
      <c r="C44" s="36" t="s">
        <v>893</v>
      </c>
      <c r="D44" s="36" t="s">
        <v>69</v>
      </c>
      <c r="E44" s="36" t="s">
        <v>70</v>
      </c>
      <c r="F44" s="36" t="s">
        <v>71</v>
      </c>
      <c r="G44" s="23">
        <v>64</v>
      </c>
      <c r="H44" s="31"/>
      <c r="I44" s="24">
        <f t="shared" si="6"/>
        <v>0</v>
      </c>
      <c r="J44" s="23">
        <f>VLOOKUP(A44,EDL2025_prelev2021_PE_5!A:Y,9,FALSE)</f>
        <v>0</v>
      </c>
      <c r="K44" s="25">
        <f>VLOOKUP(B44,Scénario_tendance!A:F,6,FALSE)</f>
        <v>7.4438202247191013E-2</v>
      </c>
      <c r="L44" s="23">
        <f t="shared" si="7"/>
        <v>0</v>
      </c>
      <c r="M44" s="29"/>
      <c r="N44" s="27">
        <f t="shared" si="8"/>
        <v>0</v>
      </c>
      <c r="O44" s="27">
        <f t="shared" si="9"/>
        <v>0</v>
      </c>
      <c r="P44" s="28">
        <f t="shared" si="10"/>
        <v>1</v>
      </c>
      <c r="Q44" s="28">
        <f t="shared" si="11"/>
        <v>1</v>
      </c>
      <c r="R44" s="56">
        <v>1</v>
      </c>
    </row>
    <row r="45" spans="1:18" ht="30" x14ac:dyDescent="0.25">
      <c r="A45" s="36" t="s">
        <v>72</v>
      </c>
      <c r="B45" s="36" t="str">
        <f>VLOOKUP(A45,Dpt!A:D,4,FALSE)</f>
        <v>01</v>
      </c>
      <c r="C45" s="36" t="s">
        <v>480</v>
      </c>
      <c r="D45" s="36" t="s">
        <v>73</v>
      </c>
      <c r="E45" s="36" t="s">
        <v>74</v>
      </c>
      <c r="F45" s="36" t="s">
        <v>71</v>
      </c>
      <c r="G45" s="23">
        <v>32</v>
      </c>
      <c r="H45" s="31"/>
      <c r="I45" s="24">
        <f t="shared" si="6"/>
        <v>0</v>
      </c>
      <c r="J45" s="23">
        <f>VLOOKUP(A45,EDL2025_prelev2021_PE_5!A:Y,9,FALSE)</f>
        <v>0</v>
      </c>
      <c r="K45" s="25">
        <f>VLOOKUP(B45,Scénario_tendance!A:F,6,FALSE)</f>
        <v>7.4438202247191013E-2</v>
      </c>
      <c r="L45" s="23">
        <f t="shared" si="7"/>
        <v>0</v>
      </c>
      <c r="M45" s="29"/>
      <c r="N45" s="27">
        <f t="shared" si="8"/>
        <v>0</v>
      </c>
      <c r="O45" s="27">
        <f t="shared" si="9"/>
        <v>0</v>
      </c>
      <c r="P45" s="28">
        <f t="shared" si="10"/>
        <v>1</v>
      </c>
      <c r="Q45" s="28">
        <f t="shared" si="11"/>
        <v>1</v>
      </c>
      <c r="R45" s="56">
        <v>1</v>
      </c>
    </row>
    <row r="46" spans="1:18" x14ac:dyDescent="0.25">
      <c r="A46" s="36" t="s">
        <v>75</v>
      </c>
      <c r="B46" s="36" t="str">
        <f>VLOOKUP(A46,Dpt!A:D,4,FALSE)</f>
        <v>01</v>
      </c>
      <c r="C46" s="36" t="s">
        <v>76</v>
      </c>
      <c r="D46" s="36" t="s">
        <v>77</v>
      </c>
      <c r="E46" s="36" t="s">
        <v>78</v>
      </c>
      <c r="F46" s="36" t="s">
        <v>71</v>
      </c>
      <c r="G46" s="23">
        <v>2</v>
      </c>
      <c r="H46" s="24">
        <v>20000000</v>
      </c>
      <c r="I46" s="24">
        <f t="shared" si="6"/>
        <v>10000000</v>
      </c>
      <c r="J46" s="23">
        <f>VLOOKUP(A46,EDL2025_prelev2021_PE_5!A:Y,9,FALSE)</f>
        <v>6467</v>
      </c>
      <c r="K46" s="25">
        <f>VLOOKUP(B46,Scénario_tendance!A:F,6,FALSE)</f>
        <v>7.4438202247191013E-2</v>
      </c>
      <c r="L46" s="23">
        <f t="shared" si="7"/>
        <v>6948.3918539325841</v>
      </c>
      <c r="M46" s="26">
        <v>2717804016</v>
      </c>
      <c r="N46" s="27">
        <f t="shared" si="8"/>
        <v>2.3794946073845232E-6</v>
      </c>
      <c r="O46" s="27">
        <f t="shared" si="9"/>
        <v>2.5566199082151125E-6</v>
      </c>
      <c r="P46" s="28">
        <f t="shared" si="10"/>
        <v>1</v>
      </c>
      <c r="Q46" s="28">
        <f t="shared" si="11"/>
        <v>1</v>
      </c>
      <c r="R46" s="56">
        <v>1</v>
      </c>
    </row>
    <row r="47" spans="1:18" ht="30" x14ac:dyDescent="0.25">
      <c r="A47" s="36" t="s">
        <v>79</v>
      </c>
      <c r="B47" s="36" t="str">
        <f>VLOOKUP(A47,Dpt!A:D,4,FALSE)</f>
        <v>01</v>
      </c>
      <c r="C47" s="36" t="s">
        <v>80</v>
      </c>
      <c r="D47" s="36" t="s">
        <v>81</v>
      </c>
      <c r="E47" s="36" t="s">
        <v>82</v>
      </c>
      <c r="F47" s="36" t="s">
        <v>71</v>
      </c>
      <c r="G47" s="23">
        <v>7</v>
      </c>
      <c r="H47" s="24">
        <v>4630000</v>
      </c>
      <c r="I47" s="24">
        <f t="shared" si="6"/>
        <v>661428.57142857148</v>
      </c>
      <c r="J47" s="23">
        <f>VLOOKUP(A47,EDL2025_prelev2021_PE_5!A:Y,9,FALSE)</f>
        <v>0</v>
      </c>
      <c r="K47" s="25">
        <f>VLOOKUP(B47,Scénario_tendance!A:F,6,FALSE)</f>
        <v>7.4438202247191013E-2</v>
      </c>
      <c r="L47" s="23">
        <f t="shared" si="7"/>
        <v>0</v>
      </c>
      <c r="M47" s="26">
        <v>265785408</v>
      </c>
      <c r="N47" s="27">
        <f t="shared" si="8"/>
        <v>0</v>
      </c>
      <c r="O47" s="27">
        <f t="shared" si="9"/>
        <v>0</v>
      </c>
      <c r="P47" s="28">
        <f t="shared" si="10"/>
        <v>1</v>
      </c>
      <c r="Q47" s="28">
        <f t="shared" si="11"/>
        <v>1</v>
      </c>
      <c r="R47" s="56">
        <v>1</v>
      </c>
    </row>
    <row r="48" spans="1:18" x14ac:dyDescent="0.25">
      <c r="A48" s="36" t="s">
        <v>83</v>
      </c>
      <c r="B48" s="36" t="str">
        <f>VLOOKUP(A48,Dpt!A:D,4,FALSE)</f>
        <v>01</v>
      </c>
      <c r="C48" s="36" t="s">
        <v>84</v>
      </c>
      <c r="D48" s="36" t="s">
        <v>77</v>
      </c>
      <c r="E48" s="36" t="s">
        <v>78</v>
      </c>
      <c r="F48" s="36" t="s">
        <v>71</v>
      </c>
      <c r="G48" s="23">
        <v>2</v>
      </c>
      <c r="H48" s="24">
        <v>25000000</v>
      </c>
      <c r="I48" s="24">
        <f t="shared" si="6"/>
        <v>12500000</v>
      </c>
      <c r="J48" s="23">
        <f>VLOOKUP(A48,EDL2025_prelev2021_PE_5!A:Y,9,FALSE)</f>
        <v>0</v>
      </c>
      <c r="K48" s="25">
        <f>VLOOKUP(B48,Scénario_tendance!A:F,6,FALSE)</f>
        <v>7.4438202247191013E-2</v>
      </c>
      <c r="L48" s="23">
        <f t="shared" si="7"/>
        <v>0</v>
      </c>
      <c r="M48" s="26">
        <v>3019477392</v>
      </c>
      <c r="N48" s="27">
        <f t="shared" si="8"/>
        <v>0</v>
      </c>
      <c r="O48" s="27">
        <f t="shared" si="9"/>
        <v>0</v>
      </c>
      <c r="P48" s="28">
        <f t="shared" si="10"/>
        <v>1</v>
      </c>
      <c r="Q48" s="28">
        <f t="shared" si="11"/>
        <v>1</v>
      </c>
      <c r="R48" s="56">
        <v>1</v>
      </c>
    </row>
    <row r="49" spans="1:18" x14ac:dyDescent="0.25">
      <c r="A49" s="36" t="s">
        <v>85</v>
      </c>
      <c r="B49" s="36" t="str">
        <f>VLOOKUP(A49,Dpt!A:D,4,FALSE)</f>
        <v>01</v>
      </c>
      <c r="C49" s="36" t="s">
        <v>86</v>
      </c>
      <c r="D49" s="36" t="s">
        <v>87</v>
      </c>
      <c r="E49" s="36" t="s">
        <v>88</v>
      </c>
      <c r="F49" s="36" t="s">
        <v>71</v>
      </c>
      <c r="G49" s="23">
        <v>5</v>
      </c>
      <c r="H49" s="31"/>
      <c r="I49" s="24">
        <f t="shared" si="6"/>
        <v>0</v>
      </c>
      <c r="J49" s="23">
        <f>VLOOKUP(A49,EDL2025_prelev2021_PE_5!A:Y,9,FALSE)</f>
        <v>0</v>
      </c>
      <c r="K49" s="25">
        <f>VLOOKUP(B49,Scénario_tendance!A:F,6,FALSE)</f>
        <v>7.4438202247191013E-2</v>
      </c>
      <c r="L49" s="23">
        <f t="shared" si="7"/>
        <v>0</v>
      </c>
      <c r="M49" s="29"/>
      <c r="N49" s="27">
        <f t="shared" si="8"/>
        <v>0</v>
      </c>
      <c r="O49" s="27">
        <f t="shared" si="9"/>
        <v>0</v>
      </c>
      <c r="P49" s="28">
        <f t="shared" si="10"/>
        <v>1</v>
      </c>
      <c r="Q49" s="28">
        <f t="shared" si="11"/>
        <v>1</v>
      </c>
      <c r="R49" s="56">
        <v>1</v>
      </c>
    </row>
    <row r="50" spans="1:18" x14ac:dyDescent="0.25">
      <c r="A50" s="36" t="s">
        <v>89</v>
      </c>
      <c r="B50" s="36" t="str">
        <f>VLOOKUP(A50,Dpt!A:D,4,FALSE)</f>
        <v>01</v>
      </c>
      <c r="C50" s="36" t="s">
        <v>90</v>
      </c>
      <c r="D50" s="36" t="s">
        <v>81</v>
      </c>
      <c r="E50" s="36" t="s">
        <v>82</v>
      </c>
      <c r="F50" s="36" t="s">
        <v>71</v>
      </c>
      <c r="G50" s="23">
        <v>251</v>
      </c>
      <c r="H50" s="24">
        <v>40100000</v>
      </c>
      <c r="I50" s="24">
        <f t="shared" si="6"/>
        <v>159760.95617529881</v>
      </c>
      <c r="J50" s="23">
        <f>VLOOKUP(A50,EDL2025_prelev2021_PE_5!A:Y,9,FALSE)</f>
        <v>0</v>
      </c>
      <c r="K50" s="25">
        <f>VLOOKUP(B50,Scénario_tendance!A:F,6,FALSE)</f>
        <v>7.4438202247191013E-2</v>
      </c>
      <c r="L50" s="23">
        <f t="shared" si="7"/>
        <v>0</v>
      </c>
      <c r="M50" s="26">
        <v>22422096</v>
      </c>
      <c r="N50" s="27">
        <f t="shared" si="8"/>
        <v>0</v>
      </c>
      <c r="O50" s="27">
        <f t="shared" si="9"/>
        <v>0</v>
      </c>
      <c r="P50" s="28">
        <f t="shared" si="10"/>
        <v>1</v>
      </c>
      <c r="Q50" s="28">
        <f t="shared" si="11"/>
        <v>1</v>
      </c>
      <c r="R50" s="56">
        <v>1</v>
      </c>
    </row>
    <row r="51" spans="1:18" x14ac:dyDescent="0.25">
      <c r="A51" s="36" t="s">
        <v>91</v>
      </c>
      <c r="B51" s="36" t="str">
        <f>VLOOKUP(A51,Dpt!A:D,4,FALSE)</f>
        <v>01</v>
      </c>
      <c r="C51" s="36" t="s">
        <v>92</v>
      </c>
      <c r="D51" s="36" t="s">
        <v>93</v>
      </c>
      <c r="E51" s="36" t="s">
        <v>94</v>
      </c>
      <c r="F51" s="36" t="s">
        <v>71</v>
      </c>
      <c r="G51" s="23">
        <v>184</v>
      </c>
      <c r="H51" s="24">
        <v>4800000</v>
      </c>
      <c r="I51" s="24">
        <f t="shared" si="6"/>
        <v>26086.956521739132</v>
      </c>
      <c r="J51" s="23">
        <f>VLOOKUP(A51,EDL2025_prelev2021_PE_5!A:Y,9,FALSE)</f>
        <v>0</v>
      </c>
      <c r="K51" s="25">
        <f>VLOOKUP(B51,Scénario_tendance!A:F,6,FALSE)</f>
        <v>7.4438202247191013E-2</v>
      </c>
      <c r="L51" s="23">
        <f t="shared" si="7"/>
        <v>0</v>
      </c>
      <c r="M51" s="29"/>
      <c r="N51" s="27">
        <f t="shared" si="8"/>
        <v>0</v>
      </c>
      <c r="O51" s="27">
        <f t="shared" si="9"/>
        <v>0</v>
      </c>
      <c r="P51" s="28">
        <f t="shared" si="10"/>
        <v>1</v>
      </c>
      <c r="Q51" s="28">
        <f t="shared" si="11"/>
        <v>1</v>
      </c>
      <c r="R51" s="56">
        <v>3</v>
      </c>
    </row>
    <row r="52" spans="1:18" x14ac:dyDescent="0.25">
      <c r="A52" s="36" t="s">
        <v>95</v>
      </c>
      <c r="B52" s="36" t="str">
        <f>VLOOKUP(A52,Dpt!A:D,4,FALSE)</f>
        <v>69</v>
      </c>
      <c r="C52" s="36" t="s">
        <v>96</v>
      </c>
      <c r="D52" s="36" t="s">
        <v>97</v>
      </c>
      <c r="E52" s="36" t="s">
        <v>98</v>
      </c>
      <c r="F52" s="36" t="s">
        <v>71</v>
      </c>
      <c r="G52" s="23">
        <v>6</v>
      </c>
      <c r="H52" s="30"/>
      <c r="I52" s="24">
        <f t="shared" si="6"/>
        <v>0</v>
      </c>
      <c r="J52" s="23">
        <f>VLOOKUP(A52,EDL2025_prelev2021_PE_5!A:Y,9,FALSE)</f>
        <v>315395</v>
      </c>
      <c r="K52" s="25">
        <f>VLOOKUP(B52,Scénario_tendance!A:F,6,FALSE)</f>
        <v>6.2344139650872821E-2</v>
      </c>
      <c r="L52" s="23">
        <f t="shared" si="7"/>
        <v>335058.02992518706</v>
      </c>
      <c r="M52" s="29"/>
      <c r="N52" s="27">
        <f t="shared" si="8"/>
        <v>0</v>
      </c>
      <c r="O52" s="27">
        <f t="shared" si="9"/>
        <v>0</v>
      </c>
      <c r="P52" s="28">
        <f t="shared" si="10"/>
        <v>1</v>
      </c>
      <c r="Q52" s="28">
        <f t="shared" si="11"/>
        <v>1</v>
      </c>
      <c r="R52" s="56">
        <v>1</v>
      </c>
    </row>
    <row r="53" spans="1:18" x14ac:dyDescent="0.25">
      <c r="A53" s="36" t="s">
        <v>15</v>
      </c>
      <c r="B53" s="36" t="str">
        <f>VLOOKUP(A53,Dpt!A:D,4,FALSE)</f>
        <v>90</v>
      </c>
      <c r="C53" s="36" t="s">
        <v>497</v>
      </c>
      <c r="D53" s="36" t="s">
        <v>16</v>
      </c>
      <c r="E53" s="36" t="s">
        <v>17</v>
      </c>
      <c r="F53" s="36" t="s">
        <v>7</v>
      </c>
      <c r="G53" s="23">
        <v>0</v>
      </c>
      <c r="H53" s="24">
        <v>700000</v>
      </c>
      <c r="I53" s="24">
        <f t="shared" si="6"/>
        <v>0</v>
      </c>
      <c r="J53" s="23">
        <f>VLOOKUP(A53,EDL2025_prelev2021_PE_5!A:Y,9,FALSE)</f>
        <v>0</v>
      </c>
      <c r="K53" s="25">
        <f>VLOOKUP(B53,Scénario_tendance!A:F,6,FALSE)</f>
        <v>-0.10317460317460317</v>
      </c>
      <c r="L53" s="23">
        <f t="shared" si="7"/>
        <v>0</v>
      </c>
      <c r="M53" s="29"/>
      <c r="N53" s="27">
        <f t="shared" si="8"/>
        <v>0</v>
      </c>
      <c r="O53" s="27">
        <f t="shared" si="9"/>
        <v>0</v>
      </c>
      <c r="P53" s="28">
        <f t="shared" si="10"/>
        <v>1</v>
      </c>
      <c r="Q53" s="28">
        <f t="shared" si="11"/>
        <v>1</v>
      </c>
      <c r="R53" s="56">
        <v>1</v>
      </c>
    </row>
    <row r="54" spans="1:18" x14ac:dyDescent="0.25">
      <c r="A54" s="36" t="s">
        <v>100</v>
      </c>
      <c r="B54" s="36" t="str">
        <f>VLOOKUP(A54,Dpt!A:D,4,FALSE)</f>
        <v>69</v>
      </c>
      <c r="C54" s="36" t="s">
        <v>101</v>
      </c>
      <c r="D54" s="36" t="s">
        <v>97</v>
      </c>
      <c r="E54" s="36" t="s">
        <v>98</v>
      </c>
      <c r="F54" s="36" t="s">
        <v>71</v>
      </c>
      <c r="G54" s="23">
        <v>30</v>
      </c>
      <c r="H54" s="24">
        <v>7000000</v>
      </c>
      <c r="I54" s="24">
        <f t="shared" si="6"/>
        <v>233333.33333333334</v>
      </c>
      <c r="J54" s="23">
        <f>VLOOKUP(A54,EDL2025_prelev2021_PE_5!A:Y,9,FALSE)</f>
        <v>574660</v>
      </c>
      <c r="K54" s="25">
        <f>VLOOKUP(B54,Scénario_tendance!A:F,6,FALSE)</f>
        <v>6.2344139650872821E-2</v>
      </c>
      <c r="L54" s="23">
        <f t="shared" si="7"/>
        <v>610486.68329177052</v>
      </c>
      <c r="M54" s="29"/>
      <c r="N54" s="27">
        <f t="shared" si="8"/>
        <v>0</v>
      </c>
      <c r="O54" s="27">
        <f t="shared" si="9"/>
        <v>0</v>
      </c>
      <c r="P54" s="28">
        <f t="shared" si="10"/>
        <v>1</v>
      </c>
      <c r="Q54" s="28">
        <f t="shared" si="11"/>
        <v>1</v>
      </c>
      <c r="R54" s="56">
        <v>2</v>
      </c>
    </row>
    <row r="55" spans="1:18" x14ac:dyDescent="0.25">
      <c r="A55" s="36" t="s">
        <v>102</v>
      </c>
      <c r="B55" s="36" t="str">
        <f>VLOOKUP(A55,Dpt!A:D,4,FALSE)</f>
        <v>69</v>
      </c>
      <c r="C55" s="36" t="s">
        <v>503</v>
      </c>
      <c r="D55" s="36" t="s">
        <v>103</v>
      </c>
      <c r="E55" s="36" t="s">
        <v>104</v>
      </c>
      <c r="F55" s="36" t="s">
        <v>71</v>
      </c>
      <c r="G55" s="23">
        <v>365</v>
      </c>
      <c r="H55" s="30"/>
      <c r="I55" s="24">
        <f t="shared" si="6"/>
        <v>0</v>
      </c>
      <c r="J55" s="23">
        <f>VLOOKUP(A55,EDL2025_prelev2021_PE_5!A:Y,9,FALSE)</f>
        <v>0</v>
      </c>
      <c r="K55" s="25">
        <f>VLOOKUP(B55,Scénario_tendance!A:F,6,FALSE)</f>
        <v>6.2344139650872821E-2</v>
      </c>
      <c r="L55" s="23">
        <f t="shared" si="7"/>
        <v>0</v>
      </c>
      <c r="M55" s="29"/>
      <c r="N55" s="27">
        <f t="shared" si="8"/>
        <v>0</v>
      </c>
      <c r="O55" s="27">
        <f t="shared" si="9"/>
        <v>0</v>
      </c>
      <c r="P55" s="28">
        <f t="shared" si="10"/>
        <v>1</v>
      </c>
      <c r="Q55" s="28">
        <f t="shared" si="11"/>
        <v>1</v>
      </c>
      <c r="R55" s="56">
        <v>1</v>
      </c>
    </row>
    <row r="56" spans="1:18" x14ac:dyDescent="0.25">
      <c r="A56" s="36" t="s">
        <v>105</v>
      </c>
      <c r="B56" s="36" t="str">
        <f>VLOOKUP(A56,Dpt!A:D,4,FALSE)</f>
        <v>69</v>
      </c>
      <c r="C56" s="36" t="s">
        <v>106</v>
      </c>
      <c r="D56" s="36" t="s">
        <v>97</v>
      </c>
      <c r="E56" s="36" t="s">
        <v>98</v>
      </c>
      <c r="F56" s="36" t="s">
        <v>71</v>
      </c>
      <c r="G56" s="23">
        <v>335</v>
      </c>
      <c r="H56" s="30"/>
      <c r="I56" s="24">
        <f t="shared" si="6"/>
        <v>0</v>
      </c>
      <c r="J56" s="23">
        <f>VLOOKUP(A56,EDL2025_prelev2021_PE_5!A:Y,9,FALSE)</f>
        <v>0</v>
      </c>
      <c r="K56" s="25">
        <f>VLOOKUP(B56,Scénario_tendance!A:F,6,FALSE)</f>
        <v>6.2344139650872821E-2</v>
      </c>
      <c r="L56" s="23">
        <f t="shared" si="7"/>
        <v>0</v>
      </c>
      <c r="M56" s="29"/>
      <c r="N56" s="27">
        <f t="shared" si="8"/>
        <v>0</v>
      </c>
      <c r="O56" s="27">
        <f t="shared" si="9"/>
        <v>0</v>
      </c>
      <c r="P56" s="28">
        <f t="shared" si="10"/>
        <v>1</v>
      </c>
      <c r="Q56" s="28">
        <f t="shared" si="11"/>
        <v>1</v>
      </c>
      <c r="R56" s="56">
        <v>1</v>
      </c>
    </row>
    <row r="57" spans="1:18" x14ac:dyDescent="0.25">
      <c r="A57" s="36" t="s">
        <v>107</v>
      </c>
      <c r="B57" s="36" t="str">
        <f>VLOOKUP(A57,Dpt!A:D,4,FALSE)</f>
        <v>73</v>
      </c>
      <c r="C57" s="36" t="s">
        <v>108</v>
      </c>
      <c r="D57" s="36" t="s">
        <v>109</v>
      </c>
      <c r="E57" s="36" t="s">
        <v>110</v>
      </c>
      <c r="F57" s="36" t="s">
        <v>71</v>
      </c>
      <c r="G57" s="23">
        <v>0</v>
      </c>
      <c r="H57" s="24">
        <v>333200000</v>
      </c>
      <c r="I57" s="24">
        <f t="shared" si="6"/>
        <v>0</v>
      </c>
      <c r="J57" s="23">
        <f>VLOOKUP(A57,EDL2025_prelev2021_PE_5!A:Y,9,FALSE)</f>
        <v>0</v>
      </c>
      <c r="K57" s="25">
        <f>VLOOKUP(B57,Scénario_tendance!A:F,6,FALSE)</f>
        <v>2.4608501118568233E-2</v>
      </c>
      <c r="L57" s="23">
        <f t="shared" si="7"/>
        <v>0</v>
      </c>
      <c r="M57" s="29"/>
      <c r="N57" s="27">
        <f t="shared" si="8"/>
        <v>0</v>
      </c>
      <c r="O57" s="27">
        <f t="shared" si="9"/>
        <v>0</v>
      </c>
      <c r="P57" s="28">
        <f t="shared" si="10"/>
        <v>1</v>
      </c>
      <c r="Q57" s="28">
        <f t="shared" si="11"/>
        <v>1</v>
      </c>
      <c r="R57" s="56">
        <v>1</v>
      </c>
    </row>
    <row r="58" spans="1:18" x14ac:dyDescent="0.25">
      <c r="A58" s="36" t="s">
        <v>111</v>
      </c>
      <c r="B58" s="36" t="str">
        <f>VLOOKUP(A58,Dpt!A:D,4,FALSE)</f>
        <v>73</v>
      </c>
      <c r="C58" s="36" t="s">
        <v>112</v>
      </c>
      <c r="D58" s="36" t="s">
        <v>113</v>
      </c>
      <c r="E58" s="36" t="s">
        <v>114</v>
      </c>
      <c r="F58" s="36" t="s">
        <v>71</v>
      </c>
      <c r="G58" s="23">
        <v>1024</v>
      </c>
      <c r="H58" s="24">
        <v>211000000</v>
      </c>
      <c r="I58" s="24">
        <f t="shared" si="6"/>
        <v>206054.6875</v>
      </c>
      <c r="J58" s="23">
        <f>VLOOKUP(A58,EDL2025_prelev2021_PE_5!A:Y,9,FALSE)</f>
        <v>2753</v>
      </c>
      <c r="K58" s="25">
        <f>VLOOKUP(B58,Scénario_tendance!A:F,6,FALSE)</f>
        <v>2.4608501118568233E-2</v>
      </c>
      <c r="L58" s="23">
        <f t="shared" si="7"/>
        <v>2820.7472035794181</v>
      </c>
      <c r="M58" s="29"/>
      <c r="N58" s="27">
        <f t="shared" si="8"/>
        <v>0</v>
      </c>
      <c r="O58" s="27">
        <f t="shared" si="9"/>
        <v>0</v>
      </c>
      <c r="P58" s="28">
        <f t="shared" si="10"/>
        <v>1</v>
      </c>
      <c r="Q58" s="28">
        <f t="shared" si="11"/>
        <v>1</v>
      </c>
      <c r="R58" s="56">
        <v>1</v>
      </c>
    </row>
    <row r="59" spans="1:18" x14ac:dyDescent="0.25">
      <c r="A59" s="36" t="s">
        <v>115</v>
      </c>
      <c r="B59" s="36" t="str">
        <f>VLOOKUP(A59,Dpt!A:D,4,FALSE)</f>
        <v>73</v>
      </c>
      <c r="C59" s="36" t="s">
        <v>116</v>
      </c>
      <c r="D59" s="36" t="s">
        <v>117</v>
      </c>
      <c r="E59" s="36" t="s">
        <v>118</v>
      </c>
      <c r="F59" s="36" t="s">
        <v>71</v>
      </c>
      <c r="G59" s="23">
        <v>360</v>
      </c>
      <c r="H59" s="24">
        <v>235000000</v>
      </c>
      <c r="I59" s="24">
        <f t="shared" si="6"/>
        <v>652777.77777777775</v>
      </c>
      <c r="J59" s="23">
        <f>VLOOKUP(A59,EDL2025_prelev2021_PE_5!A:Y,9,FALSE)</f>
        <v>0</v>
      </c>
      <c r="K59" s="25">
        <f>VLOOKUP(B59,Scénario_tendance!A:F,6,FALSE)</f>
        <v>2.4608501118568233E-2</v>
      </c>
      <c r="L59" s="23">
        <f t="shared" si="7"/>
        <v>0</v>
      </c>
      <c r="M59" s="26">
        <v>180701280</v>
      </c>
      <c r="N59" s="27">
        <f t="shared" si="8"/>
        <v>0</v>
      </c>
      <c r="O59" s="27">
        <f t="shared" si="9"/>
        <v>0</v>
      </c>
      <c r="P59" s="28">
        <f t="shared" si="10"/>
        <v>1</v>
      </c>
      <c r="Q59" s="28">
        <f t="shared" si="11"/>
        <v>1</v>
      </c>
      <c r="R59" s="56">
        <v>1</v>
      </c>
    </row>
    <row r="60" spans="1:18" x14ac:dyDescent="0.25">
      <c r="A60" s="36" t="s">
        <v>119</v>
      </c>
      <c r="B60" s="36" t="str">
        <f>VLOOKUP(A60,Dpt!A:D,4,FALSE)</f>
        <v>73</v>
      </c>
      <c r="C60" s="36" t="s">
        <v>120</v>
      </c>
      <c r="D60" s="36" t="s">
        <v>109</v>
      </c>
      <c r="E60" s="36" t="s">
        <v>110</v>
      </c>
      <c r="F60" s="36" t="s">
        <v>71</v>
      </c>
      <c r="G60" s="23">
        <v>100</v>
      </c>
      <c r="H60" s="24">
        <v>39800000</v>
      </c>
      <c r="I60" s="24">
        <f t="shared" si="6"/>
        <v>398000</v>
      </c>
      <c r="J60" s="23">
        <f>VLOOKUP(A60,EDL2025_prelev2021_PE_5!A:Y,9,FALSE)</f>
        <v>0</v>
      </c>
      <c r="K60" s="25">
        <f>VLOOKUP(B60,Scénario_tendance!A:F,6,FALSE)</f>
        <v>2.4608501118568233E-2</v>
      </c>
      <c r="L60" s="23">
        <f t="shared" si="7"/>
        <v>0</v>
      </c>
      <c r="M60" s="26">
        <v>16430256</v>
      </c>
      <c r="N60" s="27">
        <f t="shared" si="8"/>
        <v>0</v>
      </c>
      <c r="O60" s="27">
        <f t="shared" si="9"/>
        <v>0</v>
      </c>
      <c r="P60" s="28">
        <f t="shared" si="10"/>
        <v>1</v>
      </c>
      <c r="Q60" s="28">
        <f t="shared" si="11"/>
        <v>1</v>
      </c>
      <c r="R60" s="56">
        <v>1</v>
      </c>
    </row>
    <row r="61" spans="1:18" x14ac:dyDescent="0.25">
      <c r="A61" s="36" t="s">
        <v>121</v>
      </c>
      <c r="B61" s="36" t="str">
        <f>VLOOKUP(A61,Dpt!A:D,4,FALSE)</f>
        <v>73</v>
      </c>
      <c r="C61" s="36" t="s">
        <v>122</v>
      </c>
      <c r="D61" s="36" t="s">
        <v>113</v>
      </c>
      <c r="E61" s="36" t="s">
        <v>114</v>
      </c>
      <c r="F61" s="36" t="s">
        <v>71</v>
      </c>
      <c r="G61" s="23">
        <v>55</v>
      </c>
      <c r="H61" s="24">
        <v>50000000</v>
      </c>
      <c r="I61" s="24">
        <f t="shared" si="6"/>
        <v>909090.90909090906</v>
      </c>
      <c r="J61" s="23">
        <f>VLOOKUP(A61,EDL2025_prelev2021_PE_5!A:Y,9,FALSE)</f>
        <v>0</v>
      </c>
      <c r="K61" s="25">
        <f>VLOOKUP(B61,Scénario_tendance!A:F,6,FALSE)</f>
        <v>2.4608501118568233E-2</v>
      </c>
      <c r="L61" s="23">
        <f t="shared" si="7"/>
        <v>0</v>
      </c>
      <c r="M61" s="29"/>
      <c r="N61" s="27">
        <f t="shared" si="8"/>
        <v>0</v>
      </c>
      <c r="O61" s="27">
        <f t="shared" si="9"/>
        <v>0</v>
      </c>
      <c r="P61" s="28">
        <f t="shared" si="10"/>
        <v>1</v>
      </c>
      <c r="Q61" s="28">
        <f t="shared" si="11"/>
        <v>1</v>
      </c>
      <c r="R61" s="56">
        <v>1</v>
      </c>
    </row>
    <row r="62" spans="1:18" x14ac:dyDescent="0.25">
      <c r="A62" s="36" t="s">
        <v>18</v>
      </c>
      <c r="B62" s="36" t="str">
        <f>VLOOKUP(A62,Dpt!A:D,4,FALSE)</f>
        <v>21</v>
      </c>
      <c r="C62" s="36" t="s">
        <v>516</v>
      </c>
      <c r="D62" s="36" t="s">
        <v>19</v>
      </c>
      <c r="E62" s="36" t="s">
        <v>20</v>
      </c>
      <c r="F62" s="36" t="s">
        <v>7</v>
      </c>
      <c r="G62" s="23">
        <v>280</v>
      </c>
      <c r="H62" s="24">
        <v>8160000</v>
      </c>
      <c r="I62" s="24">
        <f t="shared" si="6"/>
        <v>29142.857142857141</v>
      </c>
      <c r="J62" s="23">
        <f>VLOOKUP(A62,EDL2025_prelev2021_PE_5!A:Y,9,FALSE)</f>
        <v>0</v>
      </c>
      <c r="K62" s="25">
        <f>VLOOKUP(B62,Scénario_tendance!A:F,6,FALSE)</f>
        <v>5.5865921787709499E-3</v>
      </c>
      <c r="L62" s="23">
        <f t="shared" si="7"/>
        <v>0</v>
      </c>
      <c r="M62" s="29"/>
      <c r="N62" s="27">
        <f t="shared" si="8"/>
        <v>0</v>
      </c>
      <c r="O62" s="27">
        <f t="shared" si="9"/>
        <v>0</v>
      </c>
      <c r="P62" s="28">
        <f t="shared" si="10"/>
        <v>1</v>
      </c>
      <c r="Q62" s="28">
        <f t="shared" si="11"/>
        <v>1</v>
      </c>
      <c r="R62" s="56">
        <v>1</v>
      </c>
    </row>
    <row r="63" spans="1:18" x14ac:dyDescent="0.25">
      <c r="A63" s="36" t="s">
        <v>123</v>
      </c>
      <c r="B63" s="36" t="str">
        <f>VLOOKUP(A63,Dpt!A:D,4,FALSE)</f>
        <v>73</v>
      </c>
      <c r="C63" s="36" t="s">
        <v>124</v>
      </c>
      <c r="D63" s="36" t="s">
        <v>125</v>
      </c>
      <c r="E63" s="36" t="s">
        <v>126</v>
      </c>
      <c r="F63" s="36" t="s">
        <v>71</v>
      </c>
      <c r="G63" s="23">
        <v>2555</v>
      </c>
      <c r="H63" s="24">
        <v>3600000000</v>
      </c>
      <c r="I63" s="24">
        <f t="shared" si="6"/>
        <v>1409001.9569471625</v>
      </c>
      <c r="J63" s="23">
        <f>VLOOKUP(A63,EDL2025_prelev2021_PE_5!A:Y,9,FALSE)</f>
        <v>480420</v>
      </c>
      <c r="K63" s="25">
        <f>VLOOKUP(B63,Scénario_tendance!A:F,6,FALSE)</f>
        <v>2.4608501118568233E-2</v>
      </c>
      <c r="L63" s="23">
        <f t="shared" si="7"/>
        <v>492242.41610738251</v>
      </c>
      <c r="M63" s="26">
        <v>35257248</v>
      </c>
      <c r="N63" s="27">
        <f t="shared" si="8"/>
        <v>1.3626134405044886E-2</v>
      </c>
      <c r="O63" s="27">
        <f t="shared" si="9"/>
        <v>1.3961453148793193E-2</v>
      </c>
      <c r="P63" s="28">
        <f t="shared" si="10"/>
        <v>1</v>
      </c>
      <c r="Q63" s="28">
        <f t="shared" si="11"/>
        <v>1</v>
      </c>
      <c r="R63" s="56">
        <v>1</v>
      </c>
    </row>
    <row r="64" spans="1:18" x14ac:dyDescent="0.25">
      <c r="A64" s="36" t="s">
        <v>128</v>
      </c>
      <c r="B64" s="36" t="str">
        <f>VLOOKUP(A64,Dpt!A:D,4,FALSE)</f>
        <v>73</v>
      </c>
      <c r="C64" s="36" t="s">
        <v>129</v>
      </c>
      <c r="D64" s="36" t="s">
        <v>130</v>
      </c>
      <c r="E64" s="36" t="s">
        <v>131</v>
      </c>
      <c r="F64" s="36" t="s">
        <v>71</v>
      </c>
      <c r="G64" s="23">
        <v>1095</v>
      </c>
      <c r="H64" s="24">
        <v>166000000</v>
      </c>
      <c r="I64" s="24">
        <f t="shared" si="6"/>
        <v>151598.17351598173</v>
      </c>
      <c r="J64" s="23">
        <f>VLOOKUP(A64,EDL2025_prelev2021_PE_5!A:Y,9,FALSE)</f>
        <v>177540</v>
      </c>
      <c r="K64" s="25">
        <f>VLOOKUP(B64,Scénario_tendance!A:F,6,FALSE)</f>
        <v>2.4608501118568233E-2</v>
      </c>
      <c r="L64" s="23">
        <f t="shared" si="7"/>
        <v>181908.9932885906</v>
      </c>
      <c r="M64" s="29"/>
      <c r="N64" s="27">
        <f t="shared" si="8"/>
        <v>0</v>
      </c>
      <c r="O64" s="27">
        <f t="shared" si="9"/>
        <v>0</v>
      </c>
      <c r="P64" s="28">
        <f t="shared" si="10"/>
        <v>1</v>
      </c>
      <c r="Q64" s="28">
        <f t="shared" si="11"/>
        <v>1</v>
      </c>
      <c r="R64" s="56">
        <v>1</v>
      </c>
    </row>
    <row r="65" spans="1:18" x14ac:dyDescent="0.25">
      <c r="A65" s="36" t="s">
        <v>132</v>
      </c>
      <c r="B65" s="36" t="str">
        <f>VLOOKUP(A65,Dpt!A:D,4,FALSE)</f>
        <v>74</v>
      </c>
      <c r="C65" s="36" t="s">
        <v>133</v>
      </c>
      <c r="D65" s="36" t="s">
        <v>134</v>
      </c>
      <c r="E65" s="36" t="s">
        <v>135</v>
      </c>
      <c r="F65" s="36" t="s">
        <v>71</v>
      </c>
      <c r="G65" s="23">
        <v>90</v>
      </c>
      <c r="H65" s="24">
        <v>760000</v>
      </c>
      <c r="I65" s="24">
        <f t="shared" si="6"/>
        <v>8444.4444444444453</v>
      </c>
      <c r="J65" s="23">
        <f>VLOOKUP(A65,EDL2025_prelev2021_PE_5!A:Y,9,FALSE)</f>
        <v>0</v>
      </c>
      <c r="K65" s="25">
        <f>VLOOKUP(B65,Scénario_tendance!A:F,6,FALSE)</f>
        <v>6.6441441441441443E-2</v>
      </c>
      <c r="L65" s="23">
        <f t="shared" si="7"/>
        <v>0</v>
      </c>
      <c r="M65" s="29"/>
      <c r="N65" s="27">
        <f t="shared" si="8"/>
        <v>0</v>
      </c>
      <c r="O65" s="27">
        <f t="shared" si="9"/>
        <v>0</v>
      </c>
      <c r="P65" s="28">
        <f t="shared" si="10"/>
        <v>1</v>
      </c>
      <c r="Q65" s="28">
        <f t="shared" si="11"/>
        <v>1</v>
      </c>
      <c r="R65" s="56">
        <v>1</v>
      </c>
    </row>
    <row r="66" spans="1:18" x14ac:dyDescent="0.25">
      <c r="A66" s="36" t="s">
        <v>136</v>
      </c>
      <c r="B66" s="36" t="str">
        <f>VLOOKUP(A66,Dpt!A:D,4,FALSE)</f>
        <v>74</v>
      </c>
      <c r="C66" s="36" t="s">
        <v>523</v>
      </c>
      <c r="D66" s="36" t="s">
        <v>137</v>
      </c>
      <c r="E66" s="36" t="s">
        <v>138</v>
      </c>
      <c r="F66" s="36" t="s">
        <v>71</v>
      </c>
      <c r="G66" s="23">
        <v>4300</v>
      </c>
      <c r="H66" s="24">
        <v>89000001536</v>
      </c>
      <c r="I66" s="24">
        <f t="shared" ref="I66:I95" si="12">IF(G66&lt;&gt;0,H66/G66,0)</f>
        <v>20697674.775813952</v>
      </c>
      <c r="J66" s="23">
        <f>VLOOKUP(A66,EDL2025_prelev2021_PE_5!A:Y,9,FALSE)</f>
        <v>846692</v>
      </c>
      <c r="K66" s="25">
        <f>VLOOKUP(B66,Scénario_tendance!A:F,6,FALSE)</f>
        <v>6.6441441441441443E-2</v>
      </c>
      <c r="L66" s="23">
        <f t="shared" ref="L66:L95" si="13">J66*(1+K66)</f>
        <v>902947.43693693692</v>
      </c>
      <c r="M66" s="29"/>
      <c r="N66" s="27">
        <f t="shared" ref="N66:N95" si="14">IF(M66&lt;&gt;0,J66/M66,0)</f>
        <v>0</v>
      </c>
      <c r="O66" s="27">
        <f t="shared" ref="O66:O95" si="15">IF(M66&lt;&gt;0,L66/M66,0)</f>
        <v>0</v>
      </c>
      <c r="P66" s="28">
        <f t="shared" ref="P66:P95" si="16">IF(N66=0,1,IF(N66&lt;=0.2,1,IF(N66&lt;=0.5,2,3)))</f>
        <v>1</v>
      </c>
      <c r="Q66" s="28">
        <f t="shared" ref="Q66:Q95" si="17">IF(O66=0,1,IF(O66&lt;=0.2,1,IF(O66&lt;=0.5,2,3)))</f>
        <v>1</v>
      </c>
      <c r="R66" s="56">
        <v>1</v>
      </c>
    </row>
    <row r="67" spans="1:18" x14ac:dyDescent="0.25">
      <c r="A67" s="36" t="s">
        <v>140</v>
      </c>
      <c r="B67" s="36" t="str">
        <f>VLOOKUP(A67,Dpt!A:D,4,FALSE)</f>
        <v>74</v>
      </c>
      <c r="C67" s="36" t="s">
        <v>141</v>
      </c>
      <c r="D67" s="36" t="s">
        <v>142</v>
      </c>
      <c r="E67" s="36" t="s">
        <v>143</v>
      </c>
      <c r="F67" s="36" t="s">
        <v>71</v>
      </c>
      <c r="G67" s="23">
        <v>1168</v>
      </c>
      <c r="H67" s="24">
        <v>1100000000</v>
      </c>
      <c r="I67" s="24">
        <f t="shared" si="12"/>
        <v>941780.82191780827</v>
      </c>
      <c r="J67" s="23">
        <f>VLOOKUP(A67,EDL2025_prelev2021_PE_5!A:Y,9,FALSE)</f>
        <v>2354433</v>
      </c>
      <c r="K67" s="25">
        <f>VLOOKUP(B67,Scénario_tendance!A:F,6,FALSE)</f>
        <v>6.6441441441441443E-2</v>
      </c>
      <c r="L67" s="23">
        <f t="shared" si="13"/>
        <v>2510864.922297297</v>
      </c>
      <c r="M67" s="29"/>
      <c r="N67" s="27">
        <f t="shared" si="14"/>
        <v>0</v>
      </c>
      <c r="O67" s="27">
        <f t="shared" si="15"/>
        <v>0</v>
      </c>
      <c r="P67" s="28">
        <f t="shared" si="16"/>
        <v>1</v>
      </c>
      <c r="Q67" s="28">
        <f t="shared" si="17"/>
        <v>1</v>
      </c>
      <c r="R67" s="56">
        <v>1</v>
      </c>
    </row>
    <row r="68" spans="1:18" x14ac:dyDescent="0.25">
      <c r="A68" s="36" t="s">
        <v>145</v>
      </c>
      <c r="B68" s="36" t="str">
        <f>VLOOKUP(A68,Dpt!A:D,4,FALSE)</f>
        <v>74</v>
      </c>
      <c r="C68" s="36" t="s">
        <v>146</v>
      </c>
      <c r="D68" s="36" t="s">
        <v>137</v>
      </c>
      <c r="E68" s="36" t="s">
        <v>138</v>
      </c>
      <c r="F68" s="36" t="s">
        <v>71</v>
      </c>
      <c r="G68" s="23">
        <v>7</v>
      </c>
      <c r="H68" s="24">
        <v>3100000</v>
      </c>
      <c r="I68" s="24">
        <f t="shared" si="12"/>
        <v>442857.14285714284</v>
      </c>
      <c r="J68" s="23">
        <f>VLOOKUP(A68,EDL2025_prelev2021_PE_5!A:Y,9,FALSE)</f>
        <v>6344</v>
      </c>
      <c r="K68" s="25">
        <f>VLOOKUP(B68,Scénario_tendance!A:F,6,FALSE)</f>
        <v>6.6441441441441443E-2</v>
      </c>
      <c r="L68" s="23">
        <f t="shared" si="13"/>
        <v>6765.5045045045044</v>
      </c>
      <c r="M68" s="26">
        <v>22895136</v>
      </c>
      <c r="N68" s="27">
        <f t="shared" si="14"/>
        <v>2.7708942196281343E-4</v>
      </c>
      <c r="O68" s="27">
        <f t="shared" si="15"/>
        <v>2.9549964256619856E-4</v>
      </c>
      <c r="P68" s="28">
        <f t="shared" si="16"/>
        <v>1</v>
      </c>
      <c r="Q68" s="28">
        <f t="shared" si="17"/>
        <v>1</v>
      </c>
      <c r="R68" s="56">
        <v>3</v>
      </c>
    </row>
    <row r="69" spans="1:18" ht="30" x14ac:dyDescent="0.25">
      <c r="A69" s="36" t="s">
        <v>147</v>
      </c>
      <c r="B69" s="36" t="str">
        <f>VLOOKUP(A69,Dpt!A:D,4,FALSE)</f>
        <v>38</v>
      </c>
      <c r="C69" s="36" t="s">
        <v>528</v>
      </c>
      <c r="D69" s="36" t="s">
        <v>148</v>
      </c>
      <c r="E69" s="36" t="s">
        <v>149</v>
      </c>
      <c r="F69" s="36" t="s">
        <v>71</v>
      </c>
      <c r="G69" s="23">
        <v>2</v>
      </c>
      <c r="H69" s="24">
        <v>137000000</v>
      </c>
      <c r="I69" s="24">
        <f t="shared" si="12"/>
        <v>68500000</v>
      </c>
      <c r="J69" s="23">
        <f>VLOOKUP(A69,EDL2025_prelev2021_PE_5!A:Y,9,FALSE)</f>
        <v>0</v>
      </c>
      <c r="K69" s="25">
        <f>VLOOKUP(B69,Scénario_tendance!A:F,6,FALSE)</f>
        <v>4.3543543543543541E-2</v>
      </c>
      <c r="L69" s="23">
        <f t="shared" si="13"/>
        <v>0</v>
      </c>
      <c r="M69" s="26">
        <v>39861504</v>
      </c>
      <c r="N69" s="27">
        <f t="shared" si="14"/>
        <v>0</v>
      </c>
      <c r="O69" s="27">
        <f t="shared" si="15"/>
        <v>0</v>
      </c>
      <c r="P69" s="28">
        <f t="shared" si="16"/>
        <v>1</v>
      </c>
      <c r="Q69" s="28">
        <f t="shared" si="17"/>
        <v>1</v>
      </c>
      <c r="R69" s="56">
        <v>1</v>
      </c>
    </row>
    <row r="70" spans="1:18" ht="30" x14ac:dyDescent="0.25">
      <c r="A70" s="36" t="s">
        <v>150</v>
      </c>
      <c r="B70" s="36" t="str">
        <f>VLOOKUP(A70,Dpt!A:D,4,FALSE)</f>
        <v>38</v>
      </c>
      <c r="C70" s="36" t="s">
        <v>151</v>
      </c>
      <c r="D70" s="36" t="s">
        <v>152</v>
      </c>
      <c r="E70" s="36" t="s">
        <v>153</v>
      </c>
      <c r="F70" s="36" t="s">
        <v>71</v>
      </c>
      <c r="G70" s="23">
        <v>55</v>
      </c>
      <c r="H70" s="24">
        <v>270000000</v>
      </c>
      <c r="I70" s="24">
        <f t="shared" si="12"/>
        <v>4909090.9090909092</v>
      </c>
      <c r="J70" s="23">
        <f>VLOOKUP(A70,EDL2025_prelev2021_PE_5!A:Y,9,FALSE)</f>
        <v>10327</v>
      </c>
      <c r="K70" s="25">
        <f>VLOOKUP(B70,Scénario_tendance!A:F,6,FALSE)</f>
        <v>4.3543543543543541E-2</v>
      </c>
      <c r="L70" s="23">
        <f t="shared" si="13"/>
        <v>10776.674174174175</v>
      </c>
      <c r="M70" s="26">
        <v>1912311504</v>
      </c>
      <c r="N70" s="27">
        <f t="shared" si="14"/>
        <v>5.4002708127828111E-6</v>
      </c>
      <c r="O70" s="27">
        <f t="shared" si="15"/>
        <v>5.6354177400661472E-6</v>
      </c>
      <c r="P70" s="28">
        <f t="shared" si="16"/>
        <v>1</v>
      </c>
      <c r="Q70" s="28">
        <f t="shared" si="17"/>
        <v>1</v>
      </c>
      <c r="R70" s="56">
        <v>1</v>
      </c>
    </row>
    <row r="71" spans="1:18" x14ac:dyDescent="0.25">
      <c r="A71" s="36" t="s">
        <v>21</v>
      </c>
      <c r="B71" s="36" t="str">
        <f>VLOOKUP(A71,Dpt!A:D,4,FALSE)</f>
        <v>21</v>
      </c>
      <c r="C71" s="36" t="s">
        <v>531</v>
      </c>
      <c r="D71" s="36" t="s">
        <v>19</v>
      </c>
      <c r="E71" s="36" t="s">
        <v>20</v>
      </c>
      <c r="F71" s="36" t="s">
        <v>7</v>
      </c>
      <c r="G71" s="23">
        <v>90</v>
      </c>
      <c r="H71" s="24">
        <v>2230000</v>
      </c>
      <c r="I71" s="24">
        <f t="shared" si="12"/>
        <v>24777.777777777777</v>
      </c>
      <c r="J71" s="23">
        <f>VLOOKUP(A71,EDL2025_prelev2021_PE_5!A:Y,9,FALSE)</f>
        <v>0</v>
      </c>
      <c r="K71" s="25">
        <f>VLOOKUP(B71,Scénario_tendance!A:F,6,FALSE)</f>
        <v>5.5865921787709499E-3</v>
      </c>
      <c r="L71" s="23">
        <f t="shared" si="13"/>
        <v>0</v>
      </c>
      <c r="M71" s="29"/>
      <c r="N71" s="27">
        <f t="shared" si="14"/>
        <v>0</v>
      </c>
      <c r="O71" s="27">
        <f t="shared" si="15"/>
        <v>0</v>
      </c>
      <c r="P71" s="28">
        <f t="shared" si="16"/>
        <v>1</v>
      </c>
      <c r="Q71" s="28">
        <f t="shared" si="17"/>
        <v>1</v>
      </c>
      <c r="R71" s="56">
        <v>1</v>
      </c>
    </row>
    <row r="72" spans="1:18" x14ac:dyDescent="0.25">
      <c r="A72" s="36" t="s">
        <v>155</v>
      </c>
      <c r="B72" s="36" t="str">
        <f>VLOOKUP(A72,Dpt!A:D,4,FALSE)</f>
        <v>38</v>
      </c>
      <c r="C72" s="36" t="s">
        <v>156</v>
      </c>
      <c r="D72" s="36" t="s">
        <v>157</v>
      </c>
      <c r="E72" s="36" t="s">
        <v>158</v>
      </c>
      <c r="F72" s="36" t="s">
        <v>159</v>
      </c>
      <c r="G72" s="23">
        <v>251</v>
      </c>
      <c r="H72" s="24">
        <v>108000000</v>
      </c>
      <c r="I72" s="24">
        <f t="shared" si="12"/>
        <v>430278.88446215139</v>
      </c>
      <c r="J72" s="23">
        <f>VLOOKUP(A72,EDL2025_prelev2021_PE_5!A:Y,9,FALSE)</f>
        <v>3007</v>
      </c>
      <c r="K72" s="25">
        <f>VLOOKUP(B72,Scénario_tendance!A:F,6,FALSE)</f>
        <v>4.3543543543543541E-2</v>
      </c>
      <c r="L72" s="23">
        <f t="shared" si="13"/>
        <v>3137.9354354354355</v>
      </c>
      <c r="M72" s="26">
        <v>981904896</v>
      </c>
      <c r="N72" s="27">
        <f t="shared" si="14"/>
        <v>3.062414712717758E-6</v>
      </c>
      <c r="O72" s="27">
        <f t="shared" si="15"/>
        <v>3.1957631011093721E-6</v>
      </c>
      <c r="P72" s="28">
        <f t="shared" si="16"/>
        <v>1</v>
      </c>
      <c r="Q72" s="28">
        <f t="shared" si="17"/>
        <v>1</v>
      </c>
      <c r="R72" s="56">
        <v>1</v>
      </c>
    </row>
    <row r="73" spans="1:18" ht="30" x14ac:dyDescent="0.25">
      <c r="A73" s="36" t="s">
        <v>160</v>
      </c>
      <c r="B73" s="36" t="str">
        <f>VLOOKUP(A73,Dpt!A:D,4,FALSE)</f>
        <v>38</v>
      </c>
      <c r="C73" s="36" t="s">
        <v>161</v>
      </c>
      <c r="D73" s="36" t="s">
        <v>152</v>
      </c>
      <c r="E73" s="36" t="s">
        <v>153</v>
      </c>
      <c r="F73" s="36" t="s">
        <v>71</v>
      </c>
      <c r="G73" s="23">
        <v>210</v>
      </c>
      <c r="H73" s="24">
        <v>33000000</v>
      </c>
      <c r="I73" s="24">
        <f t="shared" si="12"/>
        <v>157142.85714285713</v>
      </c>
      <c r="J73" s="23">
        <f>VLOOKUP(A73,EDL2025_prelev2021_PE_5!A:Y,9,FALSE)</f>
        <v>12493</v>
      </c>
      <c r="K73" s="25">
        <f>VLOOKUP(B73,Scénario_tendance!A:F,6,FALSE)</f>
        <v>4.3543543543543541E-2</v>
      </c>
      <c r="L73" s="23">
        <f t="shared" si="13"/>
        <v>13036.98948948949</v>
      </c>
      <c r="M73" s="29"/>
      <c r="N73" s="27">
        <f t="shared" si="14"/>
        <v>0</v>
      </c>
      <c r="O73" s="27">
        <f t="shared" si="15"/>
        <v>0</v>
      </c>
      <c r="P73" s="28">
        <f t="shared" si="16"/>
        <v>1</v>
      </c>
      <c r="Q73" s="28">
        <f t="shared" si="17"/>
        <v>1</v>
      </c>
      <c r="R73" s="56">
        <v>1</v>
      </c>
    </row>
    <row r="74" spans="1:18" ht="30" x14ac:dyDescent="0.25">
      <c r="A74" s="36" t="s">
        <v>162</v>
      </c>
      <c r="B74" s="36" t="str">
        <f>VLOOKUP(A74,Dpt!A:D,4,FALSE)</f>
        <v>38</v>
      </c>
      <c r="C74" s="36" t="s">
        <v>163</v>
      </c>
      <c r="D74" s="36" t="s">
        <v>152</v>
      </c>
      <c r="E74" s="36" t="s">
        <v>153</v>
      </c>
      <c r="F74" s="36" t="s">
        <v>71</v>
      </c>
      <c r="G74" s="23">
        <v>9</v>
      </c>
      <c r="H74" s="24">
        <v>28000000</v>
      </c>
      <c r="I74" s="24">
        <f t="shared" si="12"/>
        <v>3111111.111111111</v>
      </c>
      <c r="J74" s="23">
        <f>VLOOKUP(A74,EDL2025_prelev2021_PE_5!A:Y,9,FALSE)</f>
        <v>30465</v>
      </c>
      <c r="K74" s="25">
        <f>VLOOKUP(B74,Scénario_tendance!A:F,6,FALSE)</f>
        <v>4.3543543543543541E-2</v>
      </c>
      <c r="L74" s="23">
        <f t="shared" si="13"/>
        <v>31791.554054054057</v>
      </c>
      <c r="M74" s="26">
        <v>1096128288</v>
      </c>
      <c r="N74" s="27">
        <f t="shared" si="14"/>
        <v>2.779327961290604E-5</v>
      </c>
      <c r="O74" s="27">
        <f t="shared" si="15"/>
        <v>2.9003497493948496E-5</v>
      </c>
      <c r="P74" s="28">
        <f t="shared" si="16"/>
        <v>1</v>
      </c>
      <c r="Q74" s="28">
        <f t="shared" si="17"/>
        <v>1</v>
      </c>
      <c r="R74" s="56">
        <v>1</v>
      </c>
    </row>
    <row r="75" spans="1:18" x14ac:dyDescent="0.25">
      <c r="A75" s="36" t="s">
        <v>164</v>
      </c>
      <c r="B75" s="36" t="str">
        <f>VLOOKUP(A75,Dpt!A:D,4,FALSE)</f>
        <v>38</v>
      </c>
      <c r="C75" s="36" t="s">
        <v>165</v>
      </c>
      <c r="D75" s="36" t="s">
        <v>148</v>
      </c>
      <c r="E75" s="36" t="s">
        <v>149</v>
      </c>
      <c r="F75" s="36" t="s">
        <v>71</v>
      </c>
      <c r="G75" s="23">
        <v>69</v>
      </c>
      <c r="H75" s="24">
        <v>50800000</v>
      </c>
      <c r="I75" s="24">
        <f t="shared" si="12"/>
        <v>736231.88405797107</v>
      </c>
      <c r="J75" s="23">
        <f>VLOOKUP(A75,EDL2025_prelev2021_PE_5!A:Y,9,FALSE)</f>
        <v>0</v>
      </c>
      <c r="K75" s="25">
        <f>VLOOKUP(B75,Scénario_tendance!A:F,6,FALSE)</f>
        <v>4.3543543543543541E-2</v>
      </c>
      <c r="L75" s="23">
        <f t="shared" si="13"/>
        <v>0</v>
      </c>
      <c r="M75" s="26">
        <v>249071328</v>
      </c>
      <c r="N75" s="27">
        <f t="shared" si="14"/>
        <v>0</v>
      </c>
      <c r="O75" s="27">
        <f t="shared" si="15"/>
        <v>0</v>
      </c>
      <c r="P75" s="28">
        <f t="shared" si="16"/>
        <v>1</v>
      </c>
      <c r="Q75" s="28">
        <f t="shared" si="17"/>
        <v>1</v>
      </c>
      <c r="R75" s="56">
        <v>1</v>
      </c>
    </row>
    <row r="76" spans="1:18" x14ac:dyDescent="0.25">
      <c r="A76" s="36" t="s">
        <v>166</v>
      </c>
      <c r="B76" s="36" t="str">
        <f>VLOOKUP(A76,Dpt!A:D,4,FALSE)</f>
        <v>38</v>
      </c>
      <c r="C76" s="36" t="s">
        <v>167</v>
      </c>
      <c r="D76" s="36" t="s">
        <v>148</v>
      </c>
      <c r="E76" s="36" t="s">
        <v>149</v>
      </c>
      <c r="F76" s="36" t="s">
        <v>71</v>
      </c>
      <c r="G76" s="23">
        <v>30</v>
      </c>
      <c r="H76" s="24">
        <v>15800000</v>
      </c>
      <c r="I76" s="24">
        <f t="shared" si="12"/>
        <v>526666.66666666663</v>
      </c>
      <c r="J76" s="23">
        <f>VLOOKUP(A76,EDL2025_prelev2021_PE_5!A:Y,9,FALSE)</f>
        <v>507</v>
      </c>
      <c r="K76" s="25">
        <f>VLOOKUP(B76,Scénario_tendance!A:F,6,FALSE)</f>
        <v>4.3543543543543541E-2</v>
      </c>
      <c r="L76" s="23">
        <f t="shared" si="13"/>
        <v>529.0765765765766</v>
      </c>
      <c r="M76" s="26">
        <v>214791696</v>
      </c>
      <c r="N76" s="27">
        <f t="shared" si="14"/>
        <v>2.3604264477710535E-6</v>
      </c>
      <c r="O76" s="27">
        <f t="shared" si="15"/>
        <v>2.4632077795809044E-6</v>
      </c>
      <c r="P76" s="28">
        <f t="shared" si="16"/>
        <v>1</v>
      </c>
      <c r="Q76" s="28">
        <f t="shared" si="17"/>
        <v>1</v>
      </c>
      <c r="R76" s="56">
        <v>1</v>
      </c>
    </row>
    <row r="77" spans="1:18" x14ac:dyDescent="0.25">
      <c r="A77" s="36" t="s">
        <v>168</v>
      </c>
      <c r="B77" s="36" t="str">
        <f>VLOOKUP(A77,Dpt!A:D,4,FALSE)</f>
        <v>38</v>
      </c>
      <c r="C77" s="36" t="s">
        <v>169</v>
      </c>
      <c r="D77" s="36" t="s">
        <v>148</v>
      </c>
      <c r="E77" s="36" t="s">
        <v>149</v>
      </c>
      <c r="F77" s="36" t="s">
        <v>71</v>
      </c>
      <c r="G77" s="23">
        <v>0</v>
      </c>
      <c r="H77" s="30"/>
      <c r="I77" s="24">
        <f t="shared" si="12"/>
        <v>0</v>
      </c>
      <c r="J77" s="23">
        <f>VLOOKUP(A77,EDL2025_prelev2021_PE_5!A:Y,9,FALSE)</f>
        <v>0</v>
      </c>
      <c r="K77" s="25">
        <f>VLOOKUP(B77,Scénario_tendance!A:F,6,FALSE)</f>
        <v>4.3543543543543541E-2</v>
      </c>
      <c r="L77" s="23">
        <f t="shared" si="13"/>
        <v>0</v>
      </c>
      <c r="M77" s="29"/>
      <c r="N77" s="27">
        <f t="shared" si="14"/>
        <v>0</v>
      </c>
      <c r="O77" s="27">
        <f t="shared" si="15"/>
        <v>0</v>
      </c>
      <c r="P77" s="28">
        <f t="shared" si="16"/>
        <v>1</v>
      </c>
      <c r="Q77" s="28">
        <f t="shared" si="17"/>
        <v>1</v>
      </c>
      <c r="R77" s="56">
        <v>1</v>
      </c>
    </row>
    <row r="78" spans="1:18" x14ac:dyDescent="0.25">
      <c r="A78" s="36" t="s">
        <v>170</v>
      </c>
      <c r="B78" s="36" t="str">
        <f>VLOOKUP(A78,Dpt!A:D,4,FALSE)</f>
        <v>38</v>
      </c>
      <c r="C78" s="36" t="s">
        <v>171</v>
      </c>
      <c r="D78" s="36" t="s">
        <v>152</v>
      </c>
      <c r="E78" s="36" t="s">
        <v>153</v>
      </c>
      <c r="F78" s="36" t="s">
        <v>71</v>
      </c>
      <c r="G78" s="23">
        <v>130</v>
      </c>
      <c r="H78" s="30"/>
      <c r="I78" s="24">
        <f t="shared" si="12"/>
        <v>0</v>
      </c>
      <c r="J78" s="23">
        <f>VLOOKUP(A78,EDL2025_prelev2021_PE_5!A:Y,9,FALSE)</f>
        <v>0</v>
      </c>
      <c r="K78" s="25">
        <f>VLOOKUP(B78,Scénario_tendance!A:F,6,FALSE)</f>
        <v>4.3543543543543541E-2</v>
      </c>
      <c r="L78" s="23">
        <f t="shared" si="13"/>
        <v>0</v>
      </c>
      <c r="M78" s="29"/>
      <c r="N78" s="27">
        <f t="shared" si="14"/>
        <v>0</v>
      </c>
      <c r="O78" s="27">
        <f t="shared" si="15"/>
        <v>0</v>
      </c>
      <c r="P78" s="28">
        <f t="shared" si="16"/>
        <v>1</v>
      </c>
      <c r="Q78" s="28">
        <f t="shared" si="17"/>
        <v>1</v>
      </c>
      <c r="R78" s="56">
        <v>1</v>
      </c>
    </row>
    <row r="79" spans="1:18" x14ac:dyDescent="0.25">
      <c r="A79" s="36" t="s">
        <v>172</v>
      </c>
      <c r="B79" s="36" t="str">
        <f>VLOOKUP(A79,Dpt!A:D,4,FALSE)</f>
        <v>38</v>
      </c>
      <c r="C79" s="36" t="s">
        <v>544</v>
      </c>
      <c r="D79" s="36" t="s">
        <v>152</v>
      </c>
      <c r="E79" s="36" t="s">
        <v>153</v>
      </c>
      <c r="F79" s="36" t="s">
        <v>71</v>
      </c>
      <c r="G79" s="23">
        <v>0</v>
      </c>
      <c r="H79" s="24">
        <v>6400000</v>
      </c>
      <c r="I79" s="24">
        <f t="shared" si="12"/>
        <v>0</v>
      </c>
      <c r="J79" s="23">
        <f>VLOOKUP(A79,EDL2025_prelev2021_PE_5!A:Y,9,FALSE)</f>
        <v>0</v>
      </c>
      <c r="K79" s="25">
        <f>VLOOKUP(B79,Scénario_tendance!A:F,6,FALSE)</f>
        <v>4.3543543543543541E-2</v>
      </c>
      <c r="L79" s="23">
        <f t="shared" si="13"/>
        <v>0</v>
      </c>
      <c r="M79" s="29"/>
      <c r="N79" s="27">
        <f t="shared" si="14"/>
        <v>0</v>
      </c>
      <c r="O79" s="27">
        <f t="shared" si="15"/>
        <v>0</v>
      </c>
      <c r="P79" s="28">
        <f t="shared" si="16"/>
        <v>1</v>
      </c>
      <c r="Q79" s="28">
        <f t="shared" si="17"/>
        <v>1</v>
      </c>
      <c r="R79" s="56">
        <v>1</v>
      </c>
    </row>
    <row r="80" spans="1:18" x14ac:dyDescent="0.25">
      <c r="A80" s="36" t="s">
        <v>22</v>
      </c>
      <c r="B80" s="36" t="str">
        <f>VLOOKUP(A80,Dpt!A:D,4,FALSE)</f>
        <v>25</v>
      </c>
      <c r="C80" s="36" t="s">
        <v>23</v>
      </c>
      <c r="D80" s="36" t="s">
        <v>24</v>
      </c>
      <c r="E80" s="36" t="s">
        <v>25</v>
      </c>
      <c r="F80" s="36" t="s">
        <v>7</v>
      </c>
      <c r="G80" s="23">
        <v>0</v>
      </c>
      <c r="H80" s="24">
        <v>2400000</v>
      </c>
      <c r="I80" s="24">
        <f t="shared" si="12"/>
        <v>0</v>
      </c>
      <c r="J80" s="23">
        <f>VLOOKUP(A80,EDL2025_prelev2021_PE_5!A:Y,9,FALSE)</f>
        <v>0</v>
      </c>
      <c r="K80" s="25">
        <f>VLOOKUP(B80,Scénario_tendance!A:F,6,FALSE)</f>
        <v>1.838235294117647E-3</v>
      </c>
      <c r="L80" s="23">
        <f t="shared" si="13"/>
        <v>0</v>
      </c>
      <c r="M80" s="29"/>
      <c r="N80" s="27">
        <f t="shared" si="14"/>
        <v>0</v>
      </c>
      <c r="O80" s="27">
        <f t="shared" si="15"/>
        <v>0</v>
      </c>
      <c r="P80" s="28">
        <f t="shared" si="16"/>
        <v>1</v>
      </c>
      <c r="Q80" s="28">
        <f t="shared" si="17"/>
        <v>1</v>
      </c>
      <c r="R80" s="56">
        <v>1</v>
      </c>
    </row>
    <row r="81" spans="1:18" x14ac:dyDescent="0.25">
      <c r="A81" s="36" t="s">
        <v>173</v>
      </c>
      <c r="B81" s="36" t="str">
        <f>VLOOKUP(A81,Dpt!A:D,4,FALSE)</f>
        <v>38</v>
      </c>
      <c r="C81" s="36" t="s">
        <v>174</v>
      </c>
      <c r="D81" s="36" t="s">
        <v>175</v>
      </c>
      <c r="E81" s="36" t="s">
        <v>176</v>
      </c>
      <c r="F81" s="36" t="s">
        <v>71</v>
      </c>
      <c r="G81" s="23">
        <v>1460</v>
      </c>
      <c r="H81" s="24">
        <v>97200000</v>
      </c>
      <c r="I81" s="24">
        <f t="shared" si="12"/>
        <v>66575.34246575342</v>
      </c>
      <c r="J81" s="23">
        <f>VLOOKUP(A81,EDL2025_prelev2021_PE_5!A:Y,9,FALSE)</f>
        <v>0</v>
      </c>
      <c r="K81" s="25">
        <f>VLOOKUP(B81,Scénario_tendance!A:F,6,FALSE)</f>
        <v>4.3543543543543541E-2</v>
      </c>
      <c r="L81" s="23">
        <f t="shared" si="13"/>
        <v>0</v>
      </c>
      <c r="M81" s="26">
        <v>27467856</v>
      </c>
      <c r="N81" s="27">
        <f t="shared" si="14"/>
        <v>0</v>
      </c>
      <c r="O81" s="27">
        <f t="shared" si="15"/>
        <v>0</v>
      </c>
      <c r="P81" s="28">
        <f t="shared" si="16"/>
        <v>1</v>
      </c>
      <c r="Q81" s="28">
        <f t="shared" si="17"/>
        <v>1</v>
      </c>
      <c r="R81" s="56">
        <v>1</v>
      </c>
    </row>
    <row r="82" spans="1:18" x14ac:dyDescent="0.25">
      <c r="A82" s="36" t="s">
        <v>177</v>
      </c>
      <c r="B82" s="36" t="str">
        <f>VLOOKUP(A82,Dpt!A:D,4,FALSE)</f>
        <v>38</v>
      </c>
      <c r="C82" s="36" t="s">
        <v>178</v>
      </c>
      <c r="D82" s="36" t="s">
        <v>148</v>
      </c>
      <c r="E82" s="36" t="s">
        <v>149</v>
      </c>
      <c r="F82" s="36" t="s">
        <v>71</v>
      </c>
      <c r="G82" s="23">
        <v>240</v>
      </c>
      <c r="H82" s="24">
        <v>28200000</v>
      </c>
      <c r="I82" s="24">
        <f t="shared" si="12"/>
        <v>117500</v>
      </c>
      <c r="J82" s="23">
        <f>VLOOKUP(A82,EDL2025_prelev2021_PE_5!A:Y,9,FALSE)</f>
        <v>6890</v>
      </c>
      <c r="K82" s="25">
        <f>VLOOKUP(B82,Scénario_tendance!A:F,6,FALSE)</f>
        <v>4.3543543543543541E-2</v>
      </c>
      <c r="L82" s="23">
        <f t="shared" si="13"/>
        <v>7190.0150150150157</v>
      </c>
      <c r="M82" s="29"/>
      <c r="N82" s="27">
        <f t="shared" si="14"/>
        <v>0</v>
      </c>
      <c r="O82" s="27">
        <f t="shared" si="15"/>
        <v>0</v>
      </c>
      <c r="P82" s="28">
        <f t="shared" si="16"/>
        <v>1</v>
      </c>
      <c r="Q82" s="28">
        <f t="shared" si="17"/>
        <v>1</v>
      </c>
      <c r="R82" s="56">
        <v>2</v>
      </c>
    </row>
    <row r="83" spans="1:18" x14ac:dyDescent="0.25">
      <c r="A83" s="36" t="s">
        <v>180</v>
      </c>
      <c r="B83" s="36" t="str">
        <f>VLOOKUP(A83,Dpt!A:D,4,FALSE)</f>
        <v>38</v>
      </c>
      <c r="C83" s="36" t="s">
        <v>552</v>
      </c>
      <c r="D83" s="36" t="s">
        <v>148</v>
      </c>
      <c r="E83" s="36" t="s">
        <v>149</v>
      </c>
      <c r="F83" s="36" t="s">
        <v>71</v>
      </c>
      <c r="G83" s="23">
        <v>70</v>
      </c>
      <c r="H83" s="24">
        <v>8700000</v>
      </c>
      <c r="I83" s="24">
        <f t="shared" si="12"/>
        <v>124285.71428571429</v>
      </c>
      <c r="J83" s="23">
        <f>VLOOKUP(A83,EDL2025_prelev2021_PE_5!A:Y,9,FALSE)</f>
        <v>41340</v>
      </c>
      <c r="K83" s="25">
        <f>VLOOKUP(B83,Scénario_tendance!A:F,6,FALSE)</f>
        <v>4.3543543543543541E-2</v>
      </c>
      <c r="L83" s="23">
        <f t="shared" si="13"/>
        <v>43140.090090090096</v>
      </c>
      <c r="M83" s="29"/>
      <c r="N83" s="27">
        <f t="shared" si="14"/>
        <v>0</v>
      </c>
      <c r="O83" s="27">
        <f t="shared" si="15"/>
        <v>0</v>
      </c>
      <c r="P83" s="28">
        <f t="shared" si="16"/>
        <v>1</v>
      </c>
      <c r="Q83" s="28">
        <f t="shared" si="17"/>
        <v>1</v>
      </c>
      <c r="R83" s="56">
        <v>2</v>
      </c>
    </row>
    <row r="84" spans="1:18" x14ac:dyDescent="0.25">
      <c r="A84" s="36" t="s">
        <v>181</v>
      </c>
      <c r="B84" s="36" t="str">
        <f>VLOOKUP(A84,Dpt!A:D,4,FALSE)</f>
        <v>07</v>
      </c>
      <c r="C84" s="36" t="s">
        <v>182</v>
      </c>
      <c r="D84" s="36" t="s">
        <v>183</v>
      </c>
      <c r="E84" s="36" t="s">
        <v>184</v>
      </c>
      <c r="F84" s="36" t="s">
        <v>71</v>
      </c>
      <c r="G84" s="23">
        <v>96</v>
      </c>
      <c r="H84" s="24">
        <v>2300000</v>
      </c>
      <c r="I84" s="24">
        <f t="shared" si="12"/>
        <v>23958.333333333332</v>
      </c>
      <c r="J84" s="23">
        <f>VLOOKUP(A84,EDL2025_prelev2021_PE_5!A:Y,9,FALSE)</f>
        <v>0</v>
      </c>
      <c r="K84" s="25">
        <f>VLOOKUP(B84,Scénario_tendance!A:F,6,FALSE)</f>
        <v>2.0895522388059702E-2</v>
      </c>
      <c r="L84" s="23">
        <f t="shared" si="13"/>
        <v>0</v>
      </c>
      <c r="M84" s="29"/>
      <c r="N84" s="27">
        <f t="shared" si="14"/>
        <v>0</v>
      </c>
      <c r="O84" s="27">
        <f t="shared" si="15"/>
        <v>0</v>
      </c>
      <c r="P84" s="28">
        <f t="shared" si="16"/>
        <v>1</v>
      </c>
      <c r="Q84" s="28">
        <f t="shared" si="17"/>
        <v>1</v>
      </c>
      <c r="R84" s="56">
        <v>1</v>
      </c>
    </row>
    <row r="85" spans="1:18" x14ac:dyDescent="0.25">
      <c r="A85" s="36" t="s">
        <v>185</v>
      </c>
      <c r="B85" s="36" t="str">
        <f>VLOOKUP(A85,Dpt!A:D,4,FALSE)</f>
        <v>48</v>
      </c>
      <c r="C85" s="36" t="s">
        <v>186</v>
      </c>
      <c r="D85" s="36" t="s">
        <v>187</v>
      </c>
      <c r="E85" s="36" t="s">
        <v>188</v>
      </c>
      <c r="F85" s="36" t="s">
        <v>71</v>
      </c>
      <c r="G85" s="23">
        <v>488</v>
      </c>
      <c r="H85" s="24">
        <v>27700000</v>
      </c>
      <c r="I85" s="24">
        <f t="shared" si="12"/>
        <v>56762.295081967211</v>
      </c>
      <c r="J85" s="23">
        <f>VLOOKUP(A85,EDL2025_prelev2021_PE_5!A:Y,9,FALSE)</f>
        <v>3413</v>
      </c>
      <c r="K85" s="25">
        <f>VLOOKUP(B85,Scénario_tendance!A:F,6,FALSE)</f>
        <v>0</v>
      </c>
      <c r="L85" s="23">
        <f t="shared" si="13"/>
        <v>3413</v>
      </c>
      <c r="M85" s="26">
        <v>85147200</v>
      </c>
      <c r="N85" s="27">
        <f t="shared" si="14"/>
        <v>4.0083525940958715E-5</v>
      </c>
      <c r="O85" s="27">
        <f t="shared" si="15"/>
        <v>4.0083525940958715E-5</v>
      </c>
      <c r="P85" s="28">
        <f t="shared" si="16"/>
        <v>1</v>
      </c>
      <c r="Q85" s="28">
        <f t="shared" si="17"/>
        <v>1</v>
      </c>
      <c r="R85" s="56">
        <v>1</v>
      </c>
    </row>
    <row r="86" spans="1:18" x14ac:dyDescent="0.25">
      <c r="A86" s="36" t="s">
        <v>190</v>
      </c>
      <c r="B86" s="36" t="str">
        <f>VLOOKUP(A86,Dpt!A:D,4,FALSE)</f>
        <v>48</v>
      </c>
      <c r="C86" s="36" t="s">
        <v>191</v>
      </c>
      <c r="D86" s="36" t="s">
        <v>187</v>
      </c>
      <c r="E86" s="36" t="s">
        <v>188</v>
      </c>
      <c r="F86" s="36" t="s">
        <v>71</v>
      </c>
      <c r="G86" s="23">
        <v>2550</v>
      </c>
      <c r="H86" s="24">
        <v>12020000</v>
      </c>
      <c r="I86" s="24">
        <f t="shared" si="12"/>
        <v>4713.7254901960787</v>
      </c>
      <c r="J86" s="23">
        <f>VLOOKUP(A86,EDL2025_prelev2021_PE_5!A:Y,9,FALSE)</f>
        <v>80</v>
      </c>
      <c r="K86" s="25">
        <f>VLOOKUP(B86,Scénario_tendance!A:F,6,FALSE)</f>
        <v>0</v>
      </c>
      <c r="L86" s="23">
        <f t="shared" si="13"/>
        <v>80</v>
      </c>
      <c r="M86" s="26">
        <v>51876720</v>
      </c>
      <c r="N86" s="27">
        <f t="shared" si="14"/>
        <v>1.5421175432833842E-6</v>
      </c>
      <c r="O86" s="27">
        <f t="shared" si="15"/>
        <v>1.5421175432833842E-6</v>
      </c>
      <c r="P86" s="28">
        <f t="shared" si="16"/>
        <v>1</v>
      </c>
      <c r="Q86" s="28">
        <f t="shared" si="17"/>
        <v>1</v>
      </c>
      <c r="R86" s="56">
        <v>1</v>
      </c>
    </row>
    <row r="87" spans="1:18" x14ac:dyDescent="0.25">
      <c r="A87" s="36" t="s">
        <v>192</v>
      </c>
      <c r="B87" s="36" t="str">
        <f>VLOOKUP(A87,Dpt!A:D,4,FALSE)</f>
        <v>04</v>
      </c>
      <c r="C87" s="36" t="s">
        <v>193</v>
      </c>
      <c r="D87" s="36" t="s">
        <v>194</v>
      </c>
      <c r="E87" s="36" t="s">
        <v>195</v>
      </c>
      <c r="F87" s="36" t="s">
        <v>159</v>
      </c>
      <c r="G87" s="23">
        <v>1095</v>
      </c>
      <c r="H87" s="24">
        <v>78600000</v>
      </c>
      <c r="I87" s="24">
        <f t="shared" si="12"/>
        <v>71780.821917808222</v>
      </c>
      <c r="J87" s="23">
        <f>VLOOKUP(A87,EDL2025_prelev2021_PE_5!A:Y,9,FALSE)</f>
        <v>298788</v>
      </c>
      <c r="K87" s="25">
        <f>VLOOKUP(B87,Scénario_tendance!A:F,6,FALSE)</f>
        <v>6.024096385542169E-3</v>
      </c>
      <c r="L87" s="23">
        <f t="shared" si="13"/>
        <v>300587.92771084339</v>
      </c>
      <c r="M87" s="26">
        <v>731982096</v>
      </c>
      <c r="N87" s="27">
        <f t="shared" si="14"/>
        <v>4.0819031180238047E-4</v>
      </c>
      <c r="O87" s="27">
        <f t="shared" si="15"/>
        <v>4.1064928958432258E-4</v>
      </c>
      <c r="P87" s="28">
        <f t="shared" si="16"/>
        <v>1</v>
      </c>
      <c r="Q87" s="28">
        <f t="shared" si="17"/>
        <v>1</v>
      </c>
      <c r="R87" s="56">
        <v>1</v>
      </c>
    </row>
    <row r="88" spans="1:18" x14ac:dyDescent="0.25">
      <c r="A88" s="36" t="s">
        <v>26</v>
      </c>
      <c r="B88" s="36" t="str">
        <f>VLOOKUP(A88,Dpt!A:D,4,FALSE)</f>
        <v>25</v>
      </c>
      <c r="C88" s="36" t="s">
        <v>564</v>
      </c>
      <c r="D88" s="36" t="s">
        <v>24</v>
      </c>
      <c r="E88" s="36" t="s">
        <v>25</v>
      </c>
      <c r="F88" s="36" t="s">
        <v>7</v>
      </c>
      <c r="G88" s="23">
        <v>155</v>
      </c>
      <c r="H88" s="30"/>
      <c r="I88" s="24">
        <f t="shared" si="12"/>
        <v>0</v>
      </c>
      <c r="J88" s="23">
        <f>VLOOKUP(A88,EDL2025_prelev2021_PE_5!A:Y,9,FALSE)</f>
        <v>0</v>
      </c>
      <c r="K88" s="25">
        <f>VLOOKUP(B88,Scénario_tendance!A:F,6,FALSE)</f>
        <v>1.838235294117647E-3</v>
      </c>
      <c r="L88" s="23">
        <f t="shared" si="13"/>
        <v>0</v>
      </c>
      <c r="M88" s="29"/>
      <c r="N88" s="27">
        <f t="shared" si="14"/>
        <v>0</v>
      </c>
      <c r="O88" s="27">
        <f t="shared" si="15"/>
        <v>0</v>
      </c>
      <c r="P88" s="28">
        <f t="shared" si="16"/>
        <v>1</v>
      </c>
      <c r="Q88" s="28">
        <f t="shared" si="17"/>
        <v>1</v>
      </c>
      <c r="R88" s="56">
        <v>1</v>
      </c>
    </row>
    <row r="89" spans="1:18" x14ac:dyDescent="0.25">
      <c r="A89" s="36" t="s">
        <v>196</v>
      </c>
      <c r="B89" s="36" t="str">
        <f>VLOOKUP(A89,Dpt!A:D,4,FALSE)</f>
        <v>04</v>
      </c>
      <c r="C89" s="36" t="s">
        <v>197</v>
      </c>
      <c r="D89" s="36" t="s">
        <v>194</v>
      </c>
      <c r="E89" s="36" t="s">
        <v>195</v>
      </c>
      <c r="F89" s="36" t="s">
        <v>159</v>
      </c>
      <c r="G89" s="23">
        <v>90</v>
      </c>
      <c r="H89" s="24">
        <v>149000000</v>
      </c>
      <c r="I89" s="24">
        <f t="shared" si="12"/>
        <v>1655555.5555555555</v>
      </c>
      <c r="J89" s="23">
        <f>VLOOKUP(A89,EDL2025_prelev2021_PE_5!A:Y,9,FALSE)</f>
        <v>48180</v>
      </c>
      <c r="K89" s="25">
        <f>VLOOKUP(B89,Scénario_tendance!A:F,6,FALSE)</f>
        <v>6.024096385542169E-3</v>
      </c>
      <c r="L89" s="23">
        <f t="shared" si="13"/>
        <v>48470.240963855424</v>
      </c>
      <c r="M89" s="26">
        <v>383099328</v>
      </c>
      <c r="N89" s="27">
        <f t="shared" si="14"/>
        <v>1.2576372882596129E-4</v>
      </c>
      <c r="O89" s="27">
        <f t="shared" si="15"/>
        <v>1.2652134165021408E-4</v>
      </c>
      <c r="P89" s="28">
        <f t="shared" si="16"/>
        <v>1</v>
      </c>
      <c r="Q89" s="28">
        <f t="shared" si="17"/>
        <v>1</v>
      </c>
      <c r="R89" s="56">
        <v>1</v>
      </c>
    </row>
    <row r="90" spans="1:18" x14ac:dyDescent="0.25">
      <c r="A90" s="36" t="s">
        <v>199</v>
      </c>
      <c r="B90" s="36" t="str">
        <f>VLOOKUP(A90,Dpt!A:D,4,FALSE)</f>
        <v>04</v>
      </c>
      <c r="C90" s="36" t="s">
        <v>200</v>
      </c>
      <c r="D90" s="36" t="s">
        <v>194</v>
      </c>
      <c r="E90" s="36" t="s">
        <v>195</v>
      </c>
      <c r="F90" s="36" t="s">
        <v>159</v>
      </c>
      <c r="G90" s="23">
        <v>4344</v>
      </c>
      <c r="H90" s="24">
        <v>16000000</v>
      </c>
      <c r="I90" s="24">
        <f t="shared" si="12"/>
        <v>3683.2412523020257</v>
      </c>
      <c r="J90" s="23">
        <f>VLOOKUP(A90,EDL2025_prelev2021_PE_5!A:Y,9,FALSE)</f>
        <v>2107</v>
      </c>
      <c r="K90" s="25">
        <f>VLOOKUP(B90,Scénario_tendance!A:F,6,FALSE)</f>
        <v>6.024096385542169E-3</v>
      </c>
      <c r="L90" s="23">
        <f t="shared" si="13"/>
        <v>2119.6927710843374</v>
      </c>
      <c r="M90" s="26">
        <v>5960304</v>
      </c>
      <c r="N90" s="27">
        <f t="shared" si="14"/>
        <v>3.5350545878196814E-4</v>
      </c>
      <c r="O90" s="27">
        <f t="shared" si="15"/>
        <v>3.5563500973848604E-4</v>
      </c>
      <c r="P90" s="28">
        <f t="shared" si="16"/>
        <v>1</v>
      </c>
      <c r="Q90" s="28">
        <f t="shared" si="17"/>
        <v>1</v>
      </c>
      <c r="R90" s="56">
        <v>1</v>
      </c>
    </row>
    <row r="91" spans="1:18" x14ac:dyDescent="0.25">
      <c r="A91" s="36" t="s">
        <v>201</v>
      </c>
      <c r="B91" s="36" t="str">
        <f>VLOOKUP(A91,Dpt!A:D,4,FALSE)</f>
        <v>04</v>
      </c>
      <c r="C91" s="36" t="s">
        <v>202</v>
      </c>
      <c r="D91" s="36" t="s">
        <v>194</v>
      </c>
      <c r="E91" s="36" t="s">
        <v>195</v>
      </c>
      <c r="F91" s="36" t="s">
        <v>159</v>
      </c>
      <c r="G91" s="23">
        <v>1168</v>
      </c>
      <c r="H91" s="24">
        <v>19500000</v>
      </c>
      <c r="I91" s="24">
        <f t="shared" si="12"/>
        <v>16695.205479452055</v>
      </c>
      <c r="J91" s="23">
        <f>VLOOKUP(A91,EDL2025_prelev2021_PE_5!A:Y,9,FALSE)</f>
        <v>0</v>
      </c>
      <c r="K91" s="25">
        <f>VLOOKUP(B91,Scénario_tendance!A:F,6,FALSE)</f>
        <v>6.024096385542169E-3</v>
      </c>
      <c r="L91" s="23">
        <f t="shared" si="13"/>
        <v>0</v>
      </c>
      <c r="M91" s="29"/>
      <c r="N91" s="27">
        <f t="shared" si="14"/>
        <v>0</v>
      </c>
      <c r="O91" s="27">
        <f t="shared" si="15"/>
        <v>0</v>
      </c>
      <c r="P91" s="28">
        <f t="shared" si="16"/>
        <v>1</v>
      </c>
      <c r="Q91" s="28">
        <f t="shared" si="17"/>
        <v>1</v>
      </c>
      <c r="R91" s="56">
        <v>1</v>
      </c>
    </row>
    <row r="92" spans="1:18" x14ac:dyDescent="0.25">
      <c r="A92" s="36" t="s">
        <v>203</v>
      </c>
      <c r="B92" s="36" t="str">
        <f>VLOOKUP(A92,Dpt!A:D,4,FALSE)</f>
        <v>04</v>
      </c>
      <c r="C92" s="36" t="s">
        <v>204</v>
      </c>
      <c r="D92" s="36" t="s">
        <v>194</v>
      </c>
      <c r="E92" s="36" t="s">
        <v>195</v>
      </c>
      <c r="F92" s="36" t="s">
        <v>159</v>
      </c>
      <c r="G92" s="23">
        <v>30</v>
      </c>
      <c r="H92" s="30"/>
      <c r="I92" s="24">
        <f t="shared" si="12"/>
        <v>0</v>
      </c>
      <c r="J92" s="23">
        <f>VLOOKUP(A92,EDL2025_prelev2021_PE_5!A:Y,9,FALSE)</f>
        <v>0</v>
      </c>
      <c r="K92" s="25">
        <f>VLOOKUP(B92,Scénario_tendance!A:F,6,FALSE)</f>
        <v>6.024096385542169E-3</v>
      </c>
      <c r="L92" s="23">
        <f t="shared" si="13"/>
        <v>0</v>
      </c>
      <c r="M92" s="29"/>
      <c r="N92" s="27">
        <f t="shared" si="14"/>
        <v>0</v>
      </c>
      <c r="O92" s="27">
        <f t="shared" si="15"/>
        <v>0</v>
      </c>
      <c r="P92" s="28">
        <f t="shared" si="16"/>
        <v>1</v>
      </c>
      <c r="Q92" s="28">
        <f t="shared" si="17"/>
        <v>1</v>
      </c>
      <c r="R92" s="56">
        <v>1</v>
      </c>
    </row>
    <row r="93" spans="1:18" x14ac:dyDescent="0.25">
      <c r="A93" s="36" t="s">
        <v>205</v>
      </c>
      <c r="B93" s="36" t="str">
        <f>VLOOKUP(A93,Dpt!A:D,4,FALSE)</f>
        <v>04</v>
      </c>
      <c r="C93" s="36" t="s">
        <v>206</v>
      </c>
      <c r="D93" s="36" t="s">
        <v>207</v>
      </c>
      <c r="E93" s="36" t="s">
        <v>208</v>
      </c>
      <c r="F93" s="36" t="s">
        <v>159</v>
      </c>
      <c r="G93" s="23">
        <v>0</v>
      </c>
      <c r="H93" s="30"/>
      <c r="I93" s="24">
        <f t="shared" si="12"/>
        <v>0</v>
      </c>
      <c r="J93" s="23">
        <f>VLOOKUP(A93,EDL2025_prelev2021_PE_5!A:Y,9,FALSE)</f>
        <v>0</v>
      </c>
      <c r="K93" s="25">
        <f>VLOOKUP(B93,Scénario_tendance!A:F,6,FALSE)</f>
        <v>6.024096385542169E-3</v>
      </c>
      <c r="L93" s="23">
        <f t="shared" si="13"/>
        <v>0</v>
      </c>
      <c r="M93" s="29"/>
      <c r="N93" s="27">
        <f t="shared" si="14"/>
        <v>0</v>
      </c>
      <c r="O93" s="27">
        <f t="shared" si="15"/>
        <v>0</v>
      </c>
      <c r="P93" s="28">
        <f t="shared" si="16"/>
        <v>1</v>
      </c>
      <c r="Q93" s="28">
        <f t="shared" si="17"/>
        <v>1</v>
      </c>
      <c r="R93" s="56">
        <v>1</v>
      </c>
    </row>
    <row r="94" spans="1:18" x14ac:dyDescent="0.25">
      <c r="A94" s="36" t="s">
        <v>209</v>
      </c>
      <c r="B94" s="36" t="str">
        <f>VLOOKUP(A94,Dpt!A:D,4,FALSE)</f>
        <v>04</v>
      </c>
      <c r="C94" s="36" t="s">
        <v>572</v>
      </c>
      <c r="D94" s="36" t="s">
        <v>210</v>
      </c>
      <c r="E94" s="36" t="s">
        <v>211</v>
      </c>
      <c r="F94" s="36" t="s">
        <v>159</v>
      </c>
      <c r="G94" s="23">
        <v>55</v>
      </c>
      <c r="H94" s="24">
        <v>1270000000</v>
      </c>
      <c r="I94" s="24">
        <f t="shared" si="12"/>
        <v>23090909.09090909</v>
      </c>
      <c r="J94" s="23">
        <f>VLOOKUP(A94,EDL2025_prelev2021_PE_5!A:Y,9,FALSE)</f>
        <v>44887</v>
      </c>
      <c r="K94" s="25">
        <f>VLOOKUP(B94,Scénario_tendance!A:F,6,FALSE)</f>
        <v>6.024096385542169E-3</v>
      </c>
      <c r="L94" s="23">
        <f t="shared" si="13"/>
        <v>45157.403614457835</v>
      </c>
      <c r="M94" s="26">
        <v>2477594304</v>
      </c>
      <c r="N94" s="27">
        <f t="shared" si="14"/>
        <v>1.8117171131500954E-5</v>
      </c>
      <c r="O94" s="27">
        <f t="shared" si="15"/>
        <v>1.8226310716630479E-5</v>
      </c>
      <c r="P94" s="28">
        <f t="shared" si="16"/>
        <v>1</v>
      </c>
      <c r="Q94" s="28">
        <f t="shared" si="17"/>
        <v>1</v>
      </c>
      <c r="R94" s="56">
        <v>2</v>
      </c>
    </row>
    <row r="95" spans="1:18" x14ac:dyDescent="0.25">
      <c r="A95" s="36" t="s">
        <v>213</v>
      </c>
      <c r="B95" s="36" t="str">
        <f>VLOOKUP(A95,Dpt!A:D,4,FALSE)</f>
        <v>05</v>
      </c>
      <c r="C95" s="36" t="s">
        <v>214</v>
      </c>
      <c r="D95" s="36" t="s">
        <v>210</v>
      </c>
      <c r="E95" s="36" t="s">
        <v>211</v>
      </c>
      <c r="F95" s="36" t="s">
        <v>159</v>
      </c>
      <c r="G95" s="23">
        <v>223</v>
      </c>
      <c r="H95" s="30"/>
      <c r="I95" s="24">
        <f t="shared" si="12"/>
        <v>0</v>
      </c>
      <c r="J95" s="23">
        <f>VLOOKUP(A95,EDL2025_prelev2021_PE_5!A:Y,9,FALSE)</f>
        <v>0</v>
      </c>
      <c r="K95" s="25">
        <f>VLOOKUP(B95,Scénario_tendance!A:F,6,FALSE)</f>
        <v>-1.4388489208633094E-2</v>
      </c>
      <c r="L95" s="23">
        <f t="shared" si="13"/>
        <v>0</v>
      </c>
      <c r="M95" s="29"/>
      <c r="N95" s="27">
        <f t="shared" si="14"/>
        <v>0</v>
      </c>
      <c r="O95" s="27">
        <f t="shared" si="15"/>
        <v>0</v>
      </c>
      <c r="P95" s="28">
        <f t="shared" si="16"/>
        <v>1</v>
      </c>
      <c r="Q95" s="28">
        <f t="shared" si="17"/>
        <v>1</v>
      </c>
      <c r="R95" s="56">
        <v>1</v>
      </c>
    </row>
  </sheetData>
  <autoFilter ref="A1:R1" xr:uid="{00000000-0001-0000-0000-000000000000}"/>
  <sortState xmlns:xlrd2="http://schemas.microsoft.com/office/spreadsheetml/2017/richdata2" ref="A2:Q95">
    <sortCondition ref="A2:A9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1"/>
  <sheetViews>
    <sheetView workbookViewId="0">
      <selection activeCell="S11" sqref="S11"/>
    </sheetView>
  </sheetViews>
  <sheetFormatPr baseColWidth="10" defaultRowHeight="15" x14ac:dyDescent="0.25"/>
  <cols>
    <col min="1" max="1" width="11.42578125" style="36"/>
    <col min="2" max="2" width="29.85546875" style="36" customWidth="1"/>
    <col min="3" max="5" width="11.42578125" style="36"/>
    <col min="12" max="12" width="11.42578125" style="42"/>
    <col min="14" max="14" width="11.42578125" style="44"/>
    <col min="15" max="15" width="11.42578125" style="42"/>
    <col min="16" max="16" width="11.42578125" style="44"/>
    <col min="17" max="18" width="11.42578125" style="42"/>
  </cols>
  <sheetData>
    <row r="1" spans="1:25" ht="105" x14ac:dyDescent="0.25">
      <c r="A1" s="36" t="s">
        <v>0</v>
      </c>
      <c r="B1" s="36" t="s">
        <v>1</v>
      </c>
      <c r="C1" s="36" t="s">
        <v>2</v>
      </c>
      <c r="D1" s="36" t="s">
        <v>3</v>
      </c>
      <c r="E1" s="36" t="s">
        <v>894</v>
      </c>
      <c r="F1" s="37" t="s">
        <v>895</v>
      </c>
      <c r="G1" s="37" t="s">
        <v>911</v>
      </c>
      <c r="H1" s="37" t="s">
        <v>912</v>
      </c>
      <c r="I1" s="37" t="s">
        <v>914</v>
      </c>
      <c r="J1" s="37" t="s">
        <v>916</v>
      </c>
      <c r="K1" s="37" t="s">
        <v>918</v>
      </c>
      <c r="L1" s="42" t="s">
        <v>920</v>
      </c>
      <c r="M1" s="37" t="s">
        <v>922</v>
      </c>
      <c r="N1" s="44" t="s">
        <v>924</v>
      </c>
      <c r="O1" s="42" t="s">
        <v>926</v>
      </c>
      <c r="P1" s="44" t="s">
        <v>928</v>
      </c>
      <c r="Q1" s="42" t="s">
        <v>896</v>
      </c>
      <c r="R1" s="42" t="s">
        <v>931</v>
      </c>
      <c r="S1" s="38" t="s">
        <v>933</v>
      </c>
      <c r="T1" s="38" t="s">
        <v>935</v>
      </c>
      <c r="U1" s="38" t="s">
        <v>937</v>
      </c>
      <c r="V1" s="38" t="s">
        <v>939</v>
      </c>
      <c r="W1" s="38" t="s">
        <v>941</v>
      </c>
      <c r="X1" s="38" t="s">
        <v>943</v>
      </c>
      <c r="Y1" s="38" t="s">
        <v>945</v>
      </c>
    </row>
    <row r="2" spans="1:25" ht="30" x14ac:dyDescent="0.25">
      <c r="A2" s="36" t="s">
        <v>4</v>
      </c>
      <c r="B2" s="36" t="s">
        <v>330</v>
      </c>
      <c r="C2" s="36" t="s">
        <v>5</v>
      </c>
      <c r="D2" s="36" t="s">
        <v>6</v>
      </c>
      <c r="E2" s="36" t="s">
        <v>7</v>
      </c>
      <c r="F2" s="37">
        <v>1</v>
      </c>
      <c r="G2" s="37">
        <v>0</v>
      </c>
      <c r="H2" s="37">
        <v>0</v>
      </c>
      <c r="I2" s="37">
        <v>0</v>
      </c>
      <c r="J2" s="37">
        <v>0</v>
      </c>
      <c r="K2" s="37">
        <v>0</v>
      </c>
      <c r="L2" s="42">
        <v>0</v>
      </c>
      <c r="M2" s="37">
        <v>1918</v>
      </c>
      <c r="N2" s="44">
        <v>0</v>
      </c>
      <c r="O2" s="42">
        <v>1</v>
      </c>
      <c r="P2" s="44">
        <v>0</v>
      </c>
      <c r="Q2" s="42">
        <v>1</v>
      </c>
      <c r="S2" s="37">
        <v>0</v>
      </c>
      <c r="T2" s="37">
        <v>0</v>
      </c>
      <c r="U2" s="37">
        <v>0</v>
      </c>
      <c r="V2" s="37">
        <v>0</v>
      </c>
      <c r="W2" s="37">
        <v>0</v>
      </c>
      <c r="X2" s="37">
        <v>0</v>
      </c>
      <c r="Y2" s="37">
        <v>0</v>
      </c>
    </row>
    <row r="3" spans="1:25" x14ac:dyDescent="0.25">
      <c r="A3" s="36" t="s">
        <v>8</v>
      </c>
      <c r="B3" s="36" t="s">
        <v>457</v>
      </c>
      <c r="C3" s="36" t="s">
        <v>9</v>
      </c>
      <c r="D3" s="36" t="s">
        <v>10</v>
      </c>
      <c r="E3" s="36" t="s">
        <v>7</v>
      </c>
      <c r="F3" s="37">
        <v>1</v>
      </c>
      <c r="G3" s="37">
        <v>0</v>
      </c>
      <c r="H3" s="37">
        <v>0</v>
      </c>
      <c r="I3" s="37">
        <v>0</v>
      </c>
      <c r="J3" s="37">
        <v>0</v>
      </c>
      <c r="K3" s="37">
        <v>0</v>
      </c>
      <c r="L3" s="42">
        <v>0</v>
      </c>
      <c r="M3" s="37">
        <v>0</v>
      </c>
      <c r="N3" s="44">
        <v>0</v>
      </c>
      <c r="O3" s="42">
        <v>1</v>
      </c>
      <c r="P3" s="44">
        <v>0</v>
      </c>
      <c r="Q3" s="42">
        <v>1</v>
      </c>
      <c r="S3" s="37">
        <v>0</v>
      </c>
      <c r="T3" s="37">
        <v>0</v>
      </c>
      <c r="U3" s="37">
        <v>0</v>
      </c>
      <c r="V3" s="37">
        <v>0</v>
      </c>
      <c r="W3" s="37">
        <v>0</v>
      </c>
      <c r="X3" s="37">
        <v>0</v>
      </c>
      <c r="Y3" s="37">
        <v>0</v>
      </c>
    </row>
    <row r="4" spans="1:25" x14ac:dyDescent="0.25">
      <c r="A4" s="36" t="s">
        <v>11</v>
      </c>
      <c r="B4" s="36" t="s">
        <v>12</v>
      </c>
      <c r="C4" s="36" t="s">
        <v>13</v>
      </c>
      <c r="D4" s="36" t="s">
        <v>14</v>
      </c>
      <c r="E4" s="36" t="s">
        <v>7</v>
      </c>
      <c r="F4" s="37">
        <v>1</v>
      </c>
      <c r="G4" s="37">
        <v>0</v>
      </c>
      <c r="H4" s="37">
        <v>0</v>
      </c>
      <c r="I4" s="37">
        <v>0</v>
      </c>
      <c r="J4" s="37">
        <v>0</v>
      </c>
      <c r="K4" s="37">
        <v>0</v>
      </c>
      <c r="L4" s="42">
        <v>0</v>
      </c>
      <c r="M4" s="37">
        <v>0</v>
      </c>
      <c r="N4" s="44">
        <v>0</v>
      </c>
      <c r="O4" s="42">
        <v>1</v>
      </c>
      <c r="P4" s="44">
        <v>0</v>
      </c>
      <c r="Q4" s="42">
        <v>1</v>
      </c>
      <c r="S4" s="37">
        <v>0</v>
      </c>
      <c r="T4" s="37">
        <v>0</v>
      </c>
      <c r="U4" s="37">
        <v>0</v>
      </c>
      <c r="V4" s="37">
        <v>0</v>
      </c>
      <c r="W4" s="37">
        <v>0</v>
      </c>
      <c r="X4" s="37">
        <v>0</v>
      </c>
      <c r="Y4" s="37">
        <v>0</v>
      </c>
    </row>
    <row r="5" spans="1:25" x14ac:dyDescent="0.25">
      <c r="A5" s="36" t="s">
        <v>15</v>
      </c>
      <c r="B5" s="36" t="s">
        <v>497</v>
      </c>
      <c r="C5" s="36" t="s">
        <v>16</v>
      </c>
      <c r="D5" s="36" t="s">
        <v>17</v>
      </c>
      <c r="E5" s="36" t="s">
        <v>7</v>
      </c>
      <c r="F5" s="37">
        <v>1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42">
        <v>0</v>
      </c>
      <c r="M5" s="37">
        <v>0</v>
      </c>
      <c r="N5" s="44">
        <v>0</v>
      </c>
      <c r="O5" s="42">
        <v>1</v>
      </c>
      <c r="P5" s="44">
        <v>0</v>
      </c>
      <c r="Q5" s="42">
        <v>1</v>
      </c>
      <c r="S5" s="37">
        <v>0</v>
      </c>
      <c r="T5" s="37">
        <v>0</v>
      </c>
      <c r="U5" s="37">
        <v>0</v>
      </c>
      <c r="V5" s="37">
        <v>0</v>
      </c>
      <c r="W5" s="37">
        <v>0</v>
      </c>
      <c r="X5" s="37">
        <v>0</v>
      </c>
      <c r="Y5" s="37">
        <v>0</v>
      </c>
    </row>
    <row r="6" spans="1:25" x14ac:dyDescent="0.25">
      <c r="A6" s="36" t="s">
        <v>18</v>
      </c>
      <c r="B6" s="36" t="s">
        <v>516</v>
      </c>
      <c r="C6" s="36" t="s">
        <v>19</v>
      </c>
      <c r="D6" s="36" t="s">
        <v>20</v>
      </c>
      <c r="E6" s="36" t="s">
        <v>7</v>
      </c>
      <c r="F6" s="37">
        <v>1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42">
        <v>0</v>
      </c>
      <c r="M6" s="37">
        <v>0</v>
      </c>
      <c r="N6" s="44">
        <v>0</v>
      </c>
      <c r="O6" s="42">
        <v>1</v>
      </c>
      <c r="P6" s="44">
        <v>0</v>
      </c>
      <c r="Q6" s="42">
        <v>1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</row>
    <row r="7" spans="1:25" x14ac:dyDescent="0.25">
      <c r="A7" s="36" t="s">
        <v>21</v>
      </c>
      <c r="B7" s="36" t="s">
        <v>531</v>
      </c>
      <c r="C7" s="36" t="s">
        <v>19</v>
      </c>
      <c r="D7" s="36" t="s">
        <v>20</v>
      </c>
      <c r="E7" s="36" t="s">
        <v>7</v>
      </c>
      <c r="F7" s="37">
        <v>1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42">
        <v>0</v>
      </c>
      <c r="M7" s="37">
        <v>0</v>
      </c>
      <c r="N7" s="44">
        <v>0</v>
      </c>
      <c r="O7" s="42">
        <v>1</v>
      </c>
      <c r="P7" s="44">
        <v>0</v>
      </c>
      <c r="Q7" s="42">
        <v>1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</row>
    <row r="8" spans="1:25" x14ac:dyDescent="0.25">
      <c r="A8" s="36" t="s">
        <v>22</v>
      </c>
      <c r="B8" s="36" t="s">
        <v>23</v>
      </c>
      <c r="C8" s="36" t="s">
        <v>24</v>
      </c>
      <c r="D8" s="36" t="s">
        <v>25</v>
      </c>
      <c r="E8" s="36" t="s">
        <v>7</v>
      </c>
      <c r="F8" s="37">
        <v>1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42">
        <v>0</v>
      </c>
      <c r="M8" s="37">
        <v>0</v>
      </c>
      <c r="N8" s="44">
        <v>0</v>
      </c>
      <c r="O8" s="42">
        <v>1</v>
      </c>
      <c r="P8" s="44">
        <v>0</v>
      </c>
      <c r="Q8" s="42">
        <v>1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</row>
    <row r="9" spans="1:25" x14ac:dyDescent="0.25">
      <c r="A9" s="36" t="s">
        <v>26</v>
      </c>
      <c r="B9" s="36" t="s">
        <v>564</v>
      </c>
      <c r="C9" s="36" t="s">
        <v>24</v>
      </c>
      <c r="D9" s="36" t="s">
        <v>25</v>
      </c>
      <c r="E9" s="36" t="s">
        <v>7</v>
      </c>
      <c r="F9" s="37">
        <v>1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42">
        <v>0</v>
      </c>
      <c r="M9" s="37">
        <v>0</v>
      </c>
      <c r="N9" s="44">
        <v>0</v>
      </c>
      <c r="O9" s="42">
        <v>1</v>
      </c>
      <c r="P9" s="44">
        <v>0</v>
      </c>
      <c r="Q9" s="42">
        <v>1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</row>
    <row r="10" spans="1:25" ht="45" x14ac:dyDescent="0.25">
      <c r="A10" s="36" t="s">
        <v>27</v>
      </c>
      <c r="B10" s="36" t="s">
        <v>340</v>
      </c>
      <c r="C10" s="36" t="s">
        <v>28</v>
      </c>
      <c r="D10" s="36" t="s">
        <v>29</v>
      </c>
      <c r="E10" s="36" t="s">
        <v>7</v>
      </c>
      <c r="F10" s="37">
        <v>1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42">
        <v>0</v>
      </c>
      <c r="M10" s="37">
        <v>92716</v>
      </c>
      <c r="N10" s="44">
        <v>0</v>
      </c>
      <c r="O10" s="42">
        <v>1</v>
      </c>
      <c r="P10" s="44">
        <v>0</v>
      </c>
      <c r="Q10" s="42">
        <v>1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</row>
    <row r="11" spans="1:25" x14ac:dyDescent="0.25">
      <c r="A11" s="36" t="s">
        <v>30</v>
      </c>
      <c r="B11" s="36" t="s">
        <v>31</v>
      </c>
      <c r="C11" s="36" t="s">
        <v>32</v>
      </c>
      <c r="D11" s="36" t="s">
        <v>33</v>
      </c>
      <c r="E11" s="36" t="s">
        <v>7</v>
      </c>
      <c r="F11" s="37" t="s">
        <v>34</v>
      </c>
      <c r="G11" s="37">
        <v>1084733</v>
      </c>
      <c r="H11" s="37">
        <v>0</v>
      </c>
      <c r="I11" s="37">
        <v>216947</v>
      </c>
      <c r="J11" s="37">
        <v>0</v>
      </c>
      <c r="K11" s="37">
        <v>18092</v>
      </c>
      <c r="L11" s="42">
        <v>1476</v>
      </c>
      <c r="M11" s="37">
        <v>24857</v>
      </c>
      <c r="N11" s="44">
        <v>0.08</v>
      </c>
      <c r="O11" s="42">
        <v>1</v>
      </c>
      <c r="P11" s="44">
        <v>0.06</v>
      </c>
      <c r="Q11" s="42">
        <v>1</v>
      </c>
      <c r="R11" s="42" t="s">
        <v>35</v>
      </c>
      <c r="S11" s="37">
        <v>0</v>
      </c>
      <c r="T11" s="37">
        <v>1084733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</row>
    <row r="12" spans="1:25" x14ac:dyDescent="0.25">
      <c r="A12" s="36" t="s">
        <v>36</v>
      </c>
      <c r="B12" s="36" t="s">
        <v>37</v>
      </c>
      <c r="C12" s="36" t="s">
        <v>32</v>
      </c>
      <c r="D12" s="36" t="s">
        <v>33</v>
      </c>
      <c r="E12" s="36" t="s">
        <v>7</v>
      </c>
      <c r="F12" s="37">
        <v>1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42">
        <v>0</v>
      </c>
      <c r="M12" s="37">
        <v>700</v>
      </c>
      <c r="N12" s="44">
        <v>0</v>
      </c>
      <c r="O12" s="42">
        <v>1</v>
      </c>
      <c r="P12" s="44">
        <v>0</v>
      </c>
      <c r="Q12" s="42">
        <v>1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</row>
    <row r="13" spans="1:25" ht="45" x14ac:dyDescent="0.25">
      <c r="A13" s="36" t="s">
        <v>38</v>
      </c>
      <c r="B13" s="36" t="s">
        <v>39</v>
      </c>
      <c r="C13" s="36" t="s">
        <v>28</v>
      </c>
      <c r="D13" s="36" t="s">
        <v>29</v>
      </c>
      <c r="E13" s="36" t="s">
        <v>7</v>
      </c>
      <c r="F13" s="37">
        <v>1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42">
        <v>0</v>
      </c>
      <c r="M13" s="37">
        <v>92716</v>
      </c>
      <c r="N13" s="44">
        <v>0</v>
      </c>
      <c r="O13" s="42">
        <v>1</v>
      </c>
      <c r="P13" s="44">
        <v>0</v>
      </c>
      <c r="Q13" s="42">
        <v>1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</row>
    <row r="14" spans="1:25" x14ac:dyDescent="0.25">
      <c r="A14" s="36" t="s">
        <v>40</v>
      </c>
      <c r="B14" s="36" t="s">
        <v>446</v>
      </c>
      <c r="C14" s="36" t="s">
        <v>41</v>
      </c>
      <c r="D14" s="36" t="s">
        <v>42</v>
      </c>
      <c r="E14" s="36" t="s">
        <v>7</v>
      </c>
      <c r="F14" s="37">
        <v>1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42">
        <v>0</v>
      </c>
      <c r="M14" s="37">
        <v>0</v>
      </c>
      <c r="N14" s="44">
        <v>0</v>
      </c>
      <c r="O14" s="42">
        <v>1</v>
      </c>
      <c r="P14" s="44">
        <v>0</v>
      </c>
      <c r="Q14" s="42">
        <v>1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</row>
    <row r="15" spans="1:25" ht="45" x14ac:dyDescent="0.25">
      <c r="A15" s="36" t="s">
        <v>43</v>
      </c>
      <c r="B15" s="36" t="s">
        <v>44</v>
      </c>
      <c r="C15" s="36" t="s">
        <v>45</v>
      </c>
      <c r="D15" s="36" t="s">
        <v>450</v>
      </c>
      <c r="E15" s="36" t="s">
        <v>7</v>
      </c>
      <c r="F15" s="37">
        <v>1</v>
      </c>
      <c r="G15" s="37">
        <v>136433</v>
      </c>
      <c r="H15" s="37">
        <v>0</v>
      </c>
      <c r="I15" s="37">
        <v>27287</v>
      </c>
      <c r="J15" s="37">
        <v>0</v>
      </c>
      <c r="K15" s="37">
        <v>2307</v>
      </c>
      <c r="L15" s="42">
        <v>2274</v>
      </c>
      <c r="M15" s="37">
        <v>63556</v>
      </c>
      <c r="N15" s="44">
        <v>0.99</v>
      </c>
      <c r="O15" s="42">
        <v>3</v>
      </c>
      <c r="P15" s="44">
        <v>0.04</v>
      </c>
      <c r="Q15" s="42">
        <v>1</v>
      </c>
      <c r="R15" s="42" t="s">
        <v>47</v>
      </c>
      <c r="S15" s="37">
        <v>0</v>
      </c>
      <c r="T15" s="37">
        <v>136433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</row>
    <row r="16" spans="1:25" ht="45" x14ac:dyDescent="0.25">
      <c r="A16" s="36" t="s">
        <v>48</v>
      </c>
      <c r="B16" s="36" t="s">
        <v>49</v>
      </c>
      <c r="C16" s="36" t="s">
        <v>45</v>
      </c>
      <c r="D16" s="36" t="s">
        <v>450</v>
      </c>
      <c r="E16" s="36" t="s">
        <v>7</v>
      </c>
      <c r="F16" s="37">
        <v>1</v>
      </c>
      <c r="G16" s="37">
        <v>9233</v>
      </c>
      <c r="H16" s="37">
        <v>0</v>
      </c>
      <c r="I16" s="37">
        <v>1847</v>
      </c>
      <c r="J16" s="37">
        <v>0</v>
      </c>
      <c r="K16" s="37">
        <v>154</v>
      </c>
      <c r="L16" s="42">
        <v>154</v>
      </c>
      <c r="M16" s="37">
        <v>107231</v>
      </c>
      <c r="N16" s="44">
        <v>1</v>
      </c>
      <c r="O16" s="42">
        <v>3</v>
      </c>
      <c r="P16" s="44">
        <v>0</v>
      </c>
      <c r="Q16" s="42">
        <v>1</v>
      </c>
      <c r="R16" s="42" t="s">
        <v>47</v>
      </c>
      <c r="S16" s="37">
        <v>0</v>
      </c>
      <c r="T16" s="37">
        <v>9233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</row>
    <row r="17" spans="1:25" ht="45" x14ac:dyDescent="0.25">
      <c r="A17" s="36" t="s">
        <v>50</v>
      </c>
      <c r="B17" s="36" t="s">
        <v>51</v>
      </c>
      <c r="C17" s="36" t="s">
        <v>45</v>
      </c>
      <c r="D17" s="36" t="s">
        <v>450</v>
      </c>
      <c r="E17" s="36" t="s">
        <v>7</v>
      </c>
      <c r="F17" s="37">
        <v>1</v>
      </c>
      <c r="G17" s="37">
        <v>1767</v>
      </c>
      <c r="H17" s="37">
        <v>0</v>
      </c>
      <c r="I17" s="37">
        <v>353</v>
      </c>
      <c r="J17" s="37">
        <v>0</v>
      </c>
      <c r="K17" s="37">
        <v>29</v>
      </c>
      <c r="L17" s="42">
        <v>29</v>
      </c>
      <c r="M17" s="37">
        <v>0</v>
      </c>
      <c r="N17" s="44">
        <v>1</v>
      </c>
      <c r="O17" s="42">
        <v>3</v>
      </c>
      <c r="P17" s="44">
        <v>0</v>
      </c>
      <c r="Q17" s="42">
        <v>1</v>
      </c>
      <c r="R17" s="42" t="s">
        <v>47</v>
      </c>
      <c r="S17" s="37">
        <v>0</v>
      </c>
      <c r="T17" s="37">
        <v>1767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</row>
    <row r="18" spans="1:25" ht="45" x14ac:dyDescent="0.25">
      <c r="A18" s="36" t="s">
        <v>52</v>
      </c>
      <c r="B18" s="36" t="s">
        <v>53</v>
      </c>
      <c r="C18" s="36" t="s">
        <v>45</v>
      </c>
      <c r="D18" s="36" t="s">
        <v>450</v>
      </c>
      <c r="E18" s="36" t="s">
        <v>7</v>
      </c>
      <c r="F18" s="37">
        <v>1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42">
        <v>0</v>
      </c>
      <c r="M18" s="37">
        <v>0</v>
      </c>
      <c r="N18" s="44">
        <v>0</v>
      </c>
      <c r="O18" s="42">
        <v>1</v>
      </c>
      <c r="P18" s="44">
        <v>0</v>
      </c>
      <c r="Q18" s="42">
        <v>1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</row>
    <row r="19" spans="1:25" x14ac:dyDescent="0.25">
      <c r="A19" s="36" t="s">
        <v>54</v>
      </c>
      <c r="B19" s="36" t="s">
        <v>55</v>
      </c>
      <c r="C19" s="36" t="s">
        <v>56</v>
      </c>
      <c r="D19" s="36" t="s">
        <v>57</v>
      </c>
      <c r="E19" s="36" t="s">
        <v>7</v>
      </c>
      <c r="F19" s="37">
        <v>1</v>
      </c>
      <c r="G19" s="37">
        <v>567867</v>
      </c>
      <c r="H19" s="37">
        <v>0</v>
      </c>
      <c r="I19" s="37">
        <v>113573</v>
      </c>
      <c r="J19" s="37">
        <v>0</v>
      </c>
      <c r="K19" s="37">
        <v>9464</v>
      </c>
      <c r="L19" s="42">
        <v>0</v>
      </c>
      <c r="M19" s="37">
        <v>0</v>
      </c>
      <c r="N19" s="44">
        <v>0</v>
      </c>
      <c r="O19" s="42">
        <v>1</v>
      </c>
      <c r="P19" s="44">
        <v>0</v>
      </c>
      <c r="Q19" s="42">
        <v>1</v>
      </c>
      <c r="S19" s="37">
        <v>0</v>
      </c>
      <c r="T19" s="37">
        <v>567867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</row>
    <row r="20" spans="1:25" x14ac:dyDescent="0.25">
      <c r="A20" s="36" t="s">
        <v>58</v>
      </c>
      <c r="B20" s="36" t="s">
        <v>59</v>
      </c>
      <c r="C20" s="36" t="s">
        <v>56</v>
      </c>
      <c r="D20" s="36" t="s">
        <v>57</v>
      </c>
      <c r="E20" s="36" t="s">
        <v>7</v>
      </c>
      <c r="F20" s="37">
        <v>1</v>
      </c>
      <c r="G20" s="37">
        <v>814200</v>
      </c>
      <c r="H20" s="37">
        <v>0</v>
      </c>
      <c r="I20" s="37">
        <v>162745</v>
      </c>
      <c r="J20" s="37">
        <v>0</v>
      </c>
      <c r="K20" s="37">
        <v>13556</v>
      </c>
      <c r="L20" s="42">
        <v>0</v>
      </c>
      <c r="M20" s="37">
        <v>13556</v>
      </c>
      <c r="N20" s="44">
        <v>0</v>
      </c>
      <c r="O20" s="42">
        <v>1</v>
      </c>
      <c r="P20" s="44">
        <v>0</v>
      </c>
      <c r="Q20" s="42">
        <v>1</v>
      </c>
      <c r="S20" s="37">
        <v>0</v>
      </c>
      <c r="T20" s="37">
        <v>813467</v>
      </c>
      <c r="U20" s="37">
        <v>733</v>
      </c>
      <c r="V20" s="37">
        <v>0</v>
      </c>
      <c r="W20" s="37">
        <v>0</v>
      </c>
      <c r="X20" s="37">
        <v>0</v>
      </c>
      <c r="Y20" s="37">
        <v>0</v>
      </c>
    </row>
    <row r="21" spans="1:25" ht="45" x14ac:dyDescent="0.25">
      <c r="A21" s="36" t="s">
        <v>60</v>
      </c>
      <c r="B21" s="36" t="s">
        <v>61</v>
      </c>
      <c r="C21" s="36" t="s">
        <v>45</v>
      </c>
      <c r="D21" s="36" t="s">
        <v>450</v>
      </c>
      <c r="E21" s="36" t="s">
        <v>7</v>
      </c>
      <c r="F21" s="37">
        <v>1</v>
      </c>
      <c r="G21" s="37">
        <v>162833</v>
      </c>
      <c r="H21" s="37">
        <v>0</v>
      </c>
      <c r="I21" s="37">
        <v>32567</v>
      </c>
      <c r="J21" s="37">
        <v>0</v>
      </c>
      <c r="K21" s="37">
        <v>2714</v>
      </c>
      <c r="L21" s="42">
        <v>0</v>
      </c>
      <c r="M21" s="37">
        <v>0</v>
      </c>
      <c r="N21" s="44">
        <v>0</v>
      </c>
      <c r="O21" s="42">
        <v>1</v>
      </c>
      <c r="P21" s="44">
        <v>0</v>
      </c>
      <c r="Q21" s="42">
        <v>1</v>
      </c>
      <c r="S21" s="37">
        <v>0</v>
      </c>
      <c r="T21" s="37">
        <v>162833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</row>
    <row r="22" spans="1:25" ht="45" x14ac:dyDescent="0.25">
      <c r="A22" s="36" t="s">
        <v>62</v>
      </c>
      <c r="B22" s="36" t="s">
        <v>63</v>
      </c>
      <c r="C22" s="36" t="s">
        <v>45</v>
      </c>
      <c r="D22" s="36" t="s">
        <v>450</v>
      </c>
      <c r="E22" s="36" t="s">
        <v>7</v>
      </c>
      <c r="F22" s="37">
        <v>1</v>
      </c>
      <c r="G22" s="37">
        <v>122867</v>
      </c>
      <c r="H22" s="37">
        <v>0</v>
      </c>
      <c r="I22" s="37">
        <v>24573</v>
      </c>
      <c r="J22" s="37">
        <v>0</v>
      </c>
      <c r="K22" s="37">
        <v>2048</v>
      </c>
      <c r="L22" s="42">
        <v>2048</v>
      </c>
      <c r="M22" s="37">
        <v>0</v>
      </c>
      <c r="N22" s="44">
        <v>1</v>
      </c>
      <c r="O22" s="42">
        <v>3</v>
      </c>
      <c r="P22" s="44">
        <v>0</v>
      </c>
      <c r="Q22" s="42">
        <v>1</v>
      </c>
      <c r="R22" s="42" t="s">
        <v>47</v>
      </c>
      <c r="S22" s="37">
        <v>0</v>
      </c>
      <c r="T22" s="37">
        <v>122867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</row>
    <row r="23" spans="1:25" ht="45" x14ac:dyDescent="0.25">
      <c r="A23" s="36" t="s">
        <v>64</v>
      </c>
      <c r="B23" s="36" t="s">
        <v>65</v>
      </c>
      <c r="C23" s="36" t="s">
        <v>45</v>
      </c>
      <c r="D23" s="36" t="s">
        <v>450</v>
      </c>
      <c r="E23" s="36" t="s">
        <v>7</v>
      </c>
      <c r="F23" s="37">
        <v>1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42">
        <v>0</v>
      </c>
      <c r="M23" s="37">
        <v>2722</v>
      </c>
      <c r="N23" s="44">
        <v>0</v>
      </c>
      <c r="O23" s="42">
        <v>1</v>
      </c>
      <c r="P23" s="44">
        <v>0</v>
      </c>
      <c r="Q23" s="42">
        <v>1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</row>
    <row r="24" spans="1:25" ht="45" x14ac:dyDescent="0.25">
      <c r="A24" s="36" t="s">
        <v>66</v>
      </c>
      <c r="B24" s="36" t="s">
        <v>67</v>
      </c>
      <c r="C24" s="36" t="s">
        <v>45</v>
      </c>
      <c r="D24" s="36" t="s">
        <v>450</v>
      </c>
      <c r="E24" s="36" t="s">
        <v>7</v>
      </c>
      <c r="F24" s="37">
        <v>1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42">
        <v>0</v>
      </c>
      <c r="M24" s="37">
        <v>0</v>
      </c>
      <c r="N24" s="44">
        <v>0</v>
      </c>
      <c r="O24" s="42">
        <v>1</v>
      </c>
      <c r="P24" s="44">
        <v>0</v>
      </c>
      <c r="Q24" s="42">
        <v>1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</row>
    <row r="25" spans="1:25" ht="60" x14ac:dyDescent="0.25">
      <c r="A25" s="36" t="s">
        <v>68</v>
      </c>
      <c r="B25" s="36" t="s">
        <v>893</v>
      </c>
      <c r="C25" s="36" t="s">
        <v>69</v>
      </c>
      <c r="D25" s="36" t="s">
        <v>475</v>
      </c>
      <c r="E25" s="36" t="s">
        <v>71</v>
      </c>
      <c r="F25" s="37">
        <v>1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42">
        <v>0</v>
      </c>
      <c r="M25" s="37">
        <v>0</v>
      </c>
      <c r="N25" s="44">
        <v>0</v>
      </c>
      <c r="O25" s="42">
        <v>1</v>
      </c>
      <c r="P25" s="44">
        <v>0</v>
      </c>
      <c r="Q25" s="42">
        <v>1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</row>
    <row r="26" spans="1:25" ht="30" x14ac:dyDescent="0.25">
      <c r="A26" s="36" t="s">
        <v>72</v>
      </c>
      <c r="B26" s="36" t="s">
        <v>480</v>
      </c>
      <c r="C26" s="36" t="s">
        <v>73</v>
      </c>
      <c r="D26" s="36" t="s">
        <v>74</v>
      </c>
      <c r="E26" s="36" t="s">
        <v>71</v>
      </c>
      <c r="F26" s="37">
        <v>1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42">
        <v>0</v>
      </c>
      <c r="M26" s="37">
        <v>0</v>
      </c>
      <c r="N26" s="44">
        <v>0</v>
      </c>
      <c r="O26" s="42">
        <v>1</v>
      </c>
      <c r="P26" s="44">
        <v>0</v>
      </c>
      <c r="Q26" s="42">
        <v>1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</row>
    <row r="27" spans="1:25" ht="45" x14ac:dyDescent="0.25">
      <c r="A27" s="36" t="s">
        <v>75</v>
      </c>
      <c r="B27" s="36" t="s">
        <v>76</v>
      </c>
      <c r="C27" s="36" t="s">
        <v>77</v>
      </c>
      <c r="D27" s="36" t="s">
        <v>482</v>
      </c>
      <c r="E27" s="36" t="s">
        <v>71</v>
      </c>
      <c r="F27" s="37">
        <v>1</v>
      </c>
      <c r="G27" s="37">
        <v>32333</v>
      </c>
      <c r="H27" s="37">
        <v>0</v>
      </c>
      <c r="I27" s="37">
        <v>6467</v>
      </c>
      <c r="J27" s="37">
        <v>0</v>
      </c>
      <c r="K27" s="37">
        <v>518</v>
      </c>
      <c r="L27" s="42">
        <v>539</v>
      </c>
      <c r="M27" s="37">
        <v>121720</v>
      </c>
      <c r="N27" s="44">
        <v>1.04</v>
      </c>
      <c r="O27" s="42">
        <v>3</v>
      </c>
      <c r="P27" s="44">
        <v>0</v>
      </c>
      <c r="Q27" s="42">
        <v>1</v>
      </c>
      <c r="R27" s="42" t="s">
        <v>47</v>
      </c>
      <c r="S27" s="37">
        <v>0</v>
      </c>
      <c r="T27" s="37">
        <v>32333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</row>
    <row r="28" spans="1:25" ht="30" x14ac:dyDescent="0.25">
      <c r="A28" s="36" t="s">
        <v>79</v>
      </c>
      <c r="B28" s="36" t="s">
        <v>80</v>
      </c>
      <c r="C28" s="36" t="s">
        <v>81</v>
      </c>
      <c r="D28" s="36" t="s">
        <v>82</v>
      </c>
      <c r="E28" s="36" t="s">
        <v>71</v>
      </c>
      <c r="F28" s="37">
        <v>1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42">
        <v>0</v>
      </c>
      <c r="M28" s="37">
        <v>5003</v>
      </c>
      <c r="N28" s="44">
        <v>0</v>
      </c>
      <c r="O28" s="42">
        <v>1</v>
      </c>
      <c r="P28" s="44">
        <v>0</v>
      </c>
      <c r="Q28" s="42">
        <v>1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</row>
    <row r="29" spans="1:25" ht="45" x14ac:dyDescent="0.25">
      <c r="A29" s="36" t="s">
        <v>83</v>
      </c>
      <c r="B29" s="36" t="s">
        <v>84</v>
      </c>
      <c r="C29" s="36" t="s">
        <v>77</v>
      </c>
      <c r="D29" s="36" t="s">
        <v>482</v>
      </c>
      <c r="E29" s="36" t="s">
        <v>71</v>
      </c>
      <c r="F29" s="37">
        <v>1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42">
        <v>0</v>
      </c>
      <c r="M29" s="37">
        <v>121954</v>
      </c>
      <c r="N29" s="44">
        <v>0</v>
      </c>
      <c r="O29" s="42">
        <v>1</v>
      </c>
      <c r="P29" s="44">
        <v>0</v>
      </c>
      <c r="Q29" s="42">
        <v>1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</row>
    <row r="30" spans="1:25" x14ac:dyDescent="0.25">
      <c r="A30" s="36" t="s">
        <v>85</v>
      </c>
      <c r="B30" s="36" t="s">
        <v>86</v>
      </c>
      <c r="C30" s="36" t="s">
        <v>87</v>
      </c>
      <c r="D30" s="36" t="s">
        <v>487</v>
      </c>
      <c r="E30" s="36" t="s">
        <v>71</v>
      </c>
      <c r="F30" s="37">
        <v>1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42">
        <v>0</v>
      </c>
      <c r="M30" s="37">
        <v>0</v>
      </c>
      <c r="N30" s="44">
        <v>0</v>
      </c>
      <c r="O30" s="42">
        <v>1</v>
      </c>
      <c r="P30" s="44">
        <v>0</v>
      </c>
      <c r="Q30" s="42">
        <v>1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</row>
    <row r="31" spans="1:25" ht="30" x14ac:dyDescent="0.25">
      <c r="A31" s="36" t="s">
        <v>89</v>
      </c>
      <c r="B31" s="36" t="s">
        <v>90</v>
      </c>
      <c r="C31" s="36" t="s">
        <v>81</v>
      </c>
      <c r="D31" s="36" t="s">
        <v>82</v>
      </c>
      <c r="E31" s="36" t="s">
        <v>71</v>
      </c>
      <c r="F31" s="37">
        <v>1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42">
        <v>0</v>
      </c>
      <c r="M31" s="37">
        <v>0</v>
      </c>
      <c r="N31" s="44">
        <v>0</v>
      </c>
      <c r="O31" s="42">
        <v>1</v>
      </c>
      <c r="P31" s="44">
        <v>0</v>
      </c>
      <c r="Q31" s="42">
        <v>1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</row>
    <row r="32" spans="1:25" x14ac:dyDescent="0.25">
      <c r="A32" s="36" t="s">
        <v>91</v>
      </c>
      <c r="B32" s="36" t="s">
        <v>92</v>
      </c>
      <c r="C32" s="36" t="s">
        <v>93</v>
      </c>
      <c r="D32" s="36" t="s">
        <v>94</v>
      </c>
      <c r="E32" s="36" t="s">
        <v>71</v>
      </c>
      <c r="F32" s="37">
        <v>1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42">
        <v>0</v>
      </c>
      <c r="M32" s="37">
        <v>0</v>
      </c>
      <c r="N32" s="44">
        <v>0</v>
      </c>
      <c r="O32" s="42">
        <v>1</v>
      </c>
      <c r="P32" s="44">
        <v>0</v>
      </c>
      <c r="Q32" s="42">
        <v>1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</row>
    <row r="33" spans="1:25" ht="45" x14ac:dyDescent="0.25">
      <c r="A33" s="36" t="s">
        <v>95</v>
      </c>
      <c r="B33" s="36" t="s">
        <v>96</v>
      </c>
      <c r="C33" s="36" t="s">
        <v>97</v>
      </c>
      <c r="D33" s="36" t="s">
        <v>98</v>
      </c>
      <c r="E33" s="36" t="s">
        <v>71</v>
      </c>
      <c r="F33" s="37">
        <v>1</v>
      </c>
      <c r="G33" s="37">
        <v>1362613</v>
      </c>
      <c r="H33" s="37">
        <v>0</v>
      </c>
      <c r="I33" s="37">
        <v>315395</v>
      </c>
      <c r="J33" s="37">
        <v>0</v>
      </c>
      <c r="K33" s="37">
        <v>36247</v>
      </c>
      <c r="L33" s="42">
        <v>36247</v>
      </c>
      <c r="M33" s="37">
        <v>0</v>
      </c>
      <c r="N33" s="44">
        <v>1</v>
      </c>
      <c r="O33" s="42">
        <v>3</v>
      </c>
      <c r="P33" s="44">
        <v>0</v>
      </c>
      <c r="Q33" s="42">
        <v>1</v>
      </c>
      <c r="R33" s="42" t="s">
        <v>99</v>
      </c>
      <c r="S33" s="37">
        <v>59787</v>
      </c>
      <c r="T33" s="37">
        <v>1264693</v>
      </c>
      <c r="U33" s="37">
        <v>38133</v>
      </c>
      <c r="V33" s="37">
        <v>0</v>
      </c>
      <c r="W33" s="37">
        <v>0</v>
      </c>
      <c r="X33" s="37">
        <v>0</v>
      </c>
      <c r="Y33" s="37">
        <v>0</v>
      </c>
    </row>
    <row r="34" spans="1:25" ht="45" x14ac:dyDescent="0.25">
      <c r="A34" s="36" t="s">
        <v>100</v>
      </c>
      <c r="B34" s="36" t="s">
        <v>101</v>
      </c>
      <c r="C34" s="36" t="s">
        <v>97</v>
      </c>
      <c r="D34" s="36" t="s">
        <v>98</v>
      </c>
      <c r="E34" s="36" t="s">
        <v>71</v>
      </c>
      <c r="F34" s="37">
        <v>1</v>
      </c>
      <c r="G34" s="37">
        <v>2868820</v>
      </c>
      <c r="H34" s="37">
        <v>0</v>
      </c>
      <c r="I34" s="37">
        <v>574660</v>
      </c>
      <c r="J34" s="37">
        <v>0</v>
      </c>
      <c r="K34" s="37">
        <v>48075</v>
      </c>
      <c r="L34" s="42">
        <v>280</v>
      </c>
      <c r="M34" s="37">
        <v>0</v>
      </c>
      <c r="N34" s="44">
        <v>0.01</v>
      </c>
      <c r="O34" s="42">
        <v>1</v>
      </c>
      <c r="P34" s="44">
        <v>0</v>
      </c>
      <c r="Q34" s="42">
        <v>1</v>
      </c>
      <c r="R34" s="42" t="s">
        <v>99</v>
      </c>
      <c r="S34" s="37">
        <v>1120</v>
      </c>
      <c r="T34" s="37">
        <v>2867700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</row>
    <row r="35" spans="1:25" ht="30" x14ac:dyDescent="0.25">
      <c r="A35" s="36" t="s">
        <v>102</v>
      </c>
      <c r="B35" s="36" t="s">
        <v>503</v>
      </c>
      <c r="C35" s="36" t="s">
        <v>103</v>
      </c>
      <c r="D35" s="36" t="s">
        <v>504</v>
      </c>
      <c r="E35" s="36" t="s">
        <v>71</v>
      </c>
      <c r="F35" s="37">
        <v>1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42">
        <v>0</v>
      </c>
      <c r="M35" s="37">
        <v>0</v>
      </c>
      <c r="N35" s="44">
        <v>0</v>
      </c>
      <c r="O35" s="42">
        <v>1</v>
      </c>
      <c r="P35" s="44">
        <v>0</v>
      </c>
      <c r="Q35" s="42">
        <v>1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</row>
    <row r="36" spans="1:25" ht="45" x14ac:dyDescent="0.25">
      <c r="A36" s="36" t="s">
        <v>105</v>
      </c>
      <c r="B36" s="36" t="s">
        <v>106</v>
      </c>
      <c r="C36" s="36" t="s">
        <v>97</v>
      </c>
      <c r="D36" s="36" t="s">
        <v>98</v>
      </c>
      <c r="E36" s="36" t="s">
        <v>71</v>
      </c>
      <c r="F36" s="37">
        <v>1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42">
        <v>0</v>
      </c>
      <c r="M36" s="37">
        <v>0</v>
      </c>
      <c r="N36" s="44">
        <v>0</v>
      </c>
      <c r="O36" s="42">
        <v>1</v>
      </c>
      <c r="P36" s="44">
        <v>0</v>
      </c>
      <c r="Q36" s="42">
        <v>1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</row>
    <row r="37" spans="1:25" ht="45" x14ac:dyDescent="0.25">
      <c r="A37" s="36" t="s">
        <v>107</v>
      </c>
      <c r="B37" s="36" t="s">
        <v>108</v>
      </c>
      <c r="C37" s="36" t="s">
        <v>109</v>
      </c>
      <c r="D37" s="36" t="s">
        <v>110</v>
      </c>
      <c r="E37" s="36" t="s">
        <v>71</v>
      </c>
      <c r="F37" s="37">
        <v>1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42">
        <v>0</v>
      </c>
      <c r="M37" s="37">
        <v>0</v>
      </c>
      <c r="N37" s="44">
        <v>0</v>
      </c>
      <c r="O37" s="42">
        <v>1</v>
      </c>
      <c r="P37" s="44">
        <v>0</v>
      </c>
      <c r="Q37" s="42">
        <v>1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</row>
    <row r="38" spans="1:25" x14ac:dyDescent="0.25">
      <c r="A38" s="36" t="s">
        <v>111</v>
      </c>
      <c r="B38" s="36" t="s">
        <v>112</v>
      </c>
      <c r="C38" s="36" t="s">
        <v>113</v>
      </c>
      <c r="D38" s="36" t="s">
        <v>114</v>
      </c>
      <c r="E38" s="36" t="s">
        <v>71</v>
      </c>
      <c r="F38" s="37">
        <v>1</v>
      </c>
      <c r="G38" s="37">
        <v>39333</v>
      </c>
      <c r="H38" s="37">
        <v>0</v>
      </c>
      <c r="I38" s="37">
        <v>2753</v>
      </c>
      <c r="J38" s="37">
        <v>0</v>
      </c>
      <c r="K38" s="37">
        <v>207</v>
      </c>
      <c r="L38" s="42">
        <v>0</v>
      </c>
      <c r="M38" s="37">
        <v>233</v>
      </c>
      <c r="N38" s="44">
        <v>0</v>
      </c>
      <c r="O38" s="42">
        <v>1</v>
      </c>
      <c r="P38" s="44">
        <v>0</v>
      </c>
      <c r="Q38" s="42">
        <v>1</v>
      </c>
      <c r="S38" s="37">
        <v>0</v>
      </c>
      <c r="T38" s="37">
        <v>0</v>
      </c>
      <c r="U38" s="37">
        <v>39333</v>
      </c>
      <c r="V38" s="37">
        <v>0</v>
      </c>
      <c r="W38" s="37">
        <v>0</v>
      </c>
      <c r="X38" s="37">
        <v>0</v>
      </c>
      <c r="Y38" s="37">
        <v>0</v>
      </c>
    </row>
    <row r="39" spans="1:25" ht="30" x14ac:dyDescent="0.25">
      <c r="A39" s="36" t="s">
        <v>115</v>
      </c>
      <c r="B39" s="36" t="s">
        <v>116</v>
      </c>
      <c r="C39" s="36" t="s">
        <v>117</v>
      </c>
      <c r="D39" s="36" t="s">
        <v>511</v>
      </c>
      <c r="E39" s="36" t="s">
        <v>71</v>
      </c>
      <c r="F39" s="37">
        <v>1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42">
        <v>0</v>
      </c>
      <c r="M39" s="37">
        <v>19259</v>
      </c>
      <c r="N39" s="44">
        <v>0</v>
      </c>
      <c r="O39" s="42">
        <v>1</v>
      </c>
      <c r="P39" s="44">
        <v>0</v>
      </c>
      <c r="Q39" s="42">
        <v>1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</row>
    <row r="40" spans="1:25" ht="45" x14ac:dyDescent="0.25">
      <c r="A40" s="36" t="s">
        <v>119</v>
      </c>
      <c r="B40" s="36" t="s">
        <v>120</v>
      </c>
      <c r="C40" s="36" t="s">
        <v>109</v>
      </c>
      <c r="D40" s="36" t="s">
        <v>110</v>
      </c>
      <c r="E40" s="36" t="s">
        <v>71</v>
      </c>
      <c r="F40" s="37">
        <v>1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42">
        <v>0</v>
      </c>
      <c r="M40" s="37">
        <v>0</v>
      </c>
      <c r="N40" s="44">
        <v>0</v>
      </c>
      <c r="O40" s="42">
        <v>1</v>
      </c>
      <c r="P40" s="44">
        <v>0</v>
      </c>
      <c r="Q40" s="42">
        <v>1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</row>
    <row r="41" spans="1:25" x14ac:dyDescent="0.25">
      <c r="A41" s="36" t="s">
        <v>121</v>
      </c>
      <c r="B41" s="36" t="s">
        <v>122</v>
      </c>
      <c r="C41" s="36" t="s">
        <v>113</v>
      </c>
      <c r="D41" s="36" t="s">
        <v>114</v>
      </c>
      <c r="E41" s="36" t="s">
        <v>71</v>
      </c>
      <c r="F41" s="37">
        <v>1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42">
        <v>0</v>
      </c>
      <c r="M41" s="37">
        <v>0</v>
      </c>
      <c r="N41" s="44">
        <v>0</v>
      </c>
      <c r="O41" s="42">
        <v>1</v>
      </c>
      <c r="P41" s="44">
        <v>0</v>
      </c>
      <c r="Q41" s="42">
        <v>1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</row>
    <row r="42" spans="1:25" ht="30" x14ac:dyDescent="0.25">
      <c r="A42" s="36" t="s">
        <v>123</v>
      </c>
      <c r="B42" s="36" t="s">
        <v>124</v>
      </c>
      <c r="C42" s="36" t="s">
        <v>125</v>
      </c>
      <c r="D42" s="36" t="s">
        <v>126</v>
      </c>
      <c r="E42" s="36" t="s">
        <v>71</v>
      </c>
      <c r="F42" s="37">
        <v>1</v>
      </c>
      <c r="G42" s="37">
        <v>2402100</v>
      </c>
      <c r="H42" s="37">
        <v>0</v>
      </c>
      <c r="I42" s="37">
        <v>480420</v>
      </c>
      <c r="J42" s="37">
        <v>0</v>
      </c>
      <c r="K42" s="37">
        <v>1400</v>
      </c>
      <c r="L42" s="42">
        <v>4899</v>
      </c>
      <c r="M42" s="37">
        <v>179988</v>
      </c>
      <c r="N42" s="44">
        <v>3.5</v>
      </c>
      <c r="O42" s="42">
        <v>3</v>
      </c>
      <c r="P42" s="44">
        <v>0.03</v>
      </c>
      <c r="Q42" s="42">
        <v>1</v>
      </c>
      <c r="R42" s="42" t="s">
        <v>127</v>
      </c>
      <c r="S42" s="37">
        <v>0</v>
      </c>
      <c r="T42" s="37">
        <v>2402100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</row>
    <row r="43" spans="1:25" ht="45" x14ac:dyDescent="0.25">
      <c r="A43" s="36" t="s">
        <v>128</v>
      </c>
      <c r="B43" s="36" t="s">
        <v>129</v>
      </c>
      <c r="C43" s="36" t="s">
        <v>130</v>
      </c>
      <c r="D43" s="36" t="s">
        <v>131</v>
      </c>
      <c r="E43" s="36" t="s">
        <v>71</v>
      </c>
      <c r="F43" s="37">
        <v>1</v>
      </c>
      <c r="G43" s="37">
        <v>887700</v>
      </c>
      <c r="H43" s="37">
        <v>0</v>
      </c>
      <c r="I43" s="37">
        <v>177540</v>
      </c>
      <c r="J43" s="37">
        <v>0</v>
      </c>
      <c r="K43" s="37">
        <v>7828</v>
      </c>
      <c r="L43" s="42">
        <v>1203</v>
      </c>
      <c r="M43" s="37">
        <v>8709</v>
      </c>
      <c r="N43" s="44">
        <v>0.15</v>
      </c>
      <c r="O43" s="42">
        <v>1</v>
      </c>
      <c r="P43" s="44">
        <v>0.14000000000000001</v>
      </c>
      <c r="Q43" s="42">
        <v>1</v>
      </c>
      <c r="R43" s="42" t="s">
        <v>127</v>
      </c>
      <c r="S43" s="37">
        <v>0</v>
      </c>
      <c r="T43" s="37">
        <v>887700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</row>
    <row r="44" spans="1:25" x14ac:dyDescent="0.25">
      <c r="A44" s="36" t="s">
        <v>132</v>
      </c>
      <c r="B44" s="36" t="s">
        <v>133</v>
      </c>
      <c r="C44" s="36" t="s">
        <v>134</v>
      </c>
      <c r="D44" s="36" t="s">
        <v>135</v>
      </c>
      <c r="E44" s="36" t="s">
        <v>71</v>
      </c>
      <c r="F44" s="37">
        <v>1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42">
        <v>0</v>
      </c>
      <c r="M44" s="37">
        <v>0</v>
      </c>
      <c r="N44" s="44">
        <v>0</v>
      </c>
      <c r="O44" s="42">
        <v>1</v>
      </c>
      <c r="P44" s="44">
        <v>0</v>
      </c>
      <c r="Q44" s="42">
        <v>1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</row>
    <row r="45" spans="1:25" ht="45" x14ac:dyDescent="0.25">
      <c r="A45" s="36" t="s">
        <v>136</v>
      </c>
      <c r="B45" s="36" t="s">
        <v>523</v>
      </c>
      <c r="C45" s="36" t="s">
        <v>137</v>
      </c>
      <c r="D45" s="36" t="s">
        <v>138</v>
      </c>
      <c r="E45" s="36" t="s">
        <v>71</v>
      </c>
      <c r="F45" s="37">
        <v>1</v>
      </c>
      <c r="G45" s="37">
        <v>4739100</v>
      </c>
      <c r="H45" s="37">
        <v>0</v>
      </c>
      <c r="I45" s="37">
        <v>846692</v>
      </c>
      <c r="J45" s="37">
        <v>0</v>
      </c>
      <c r="K45" s="37">
        <v>89669</v>
      </c>
      <c r="L45" s="42">
        <v>27956</v>
      </c>
      <c r="M45" s="37">
        <v>0</v>
      </c>
      <c r="N45" s="44">
        <v>0.31</v>
      </c>
      <c r="O45" s="42">
        <v>2</v>
      </c>
      <c r="P45" s="44">
        <v>0</v>
      </c>
      <c r="Q45" s="42">
        <v>1</v>
      </c>
      <c r="R45" s="42" t="s">
        <v>139</v>
      </c>
      <c r="S45" s="37">
        <v>114667</v>
      </c>
      <c r="T45" s="37">
        <v>2867367</v>
      </c>
      <c r="U45" s="37">
        <v>1718833</v>
      </c>
      <c r="V45" s="37">
        <v>0</v>
      </c>
      <c r="W45" s="37">
        <v>0</v>
      </c>
      <c r="X45" s="37">
        <v>0</v>
      </c>
      <c r="Y45" s="37">
        <v>38233</v>
      </c>
    </row>
    <row r="46" spans="1:25" ht="30" x14ac:dyDescent="0.25">
      <c r="A46" s="36" t="s">
        <v>140</v>
      </c>
      <c r="B46" s="36" t="s">
        <v>141</v>
      </c>
      <c r="C46" s="36" t="s">
        <v>142</v>
      </c>
      <c r="D46" s="36" t="s">
        <v>143</v>
      </c>
      <c r="E46" s="36" t="s">
        <v>71</v>
      </c>
      <c r="F46" s="37">
        <v>1</v>
      </c>
      <c r="G46" s="37">
        <v>11772167</v>
      </c>
      <c r="H46" s="37">
        <v>0</v>
      </c>
      <c r="I46" s="37">
        <v>2354433</v>
      </c>
      <c r="J46" s="37">
        <v>0</v>
      </c>
      <c r="K46" s="37">
        <v>91316</v>
      </c>
      <c r="L46" s="42">
        <v>1713</v>
      </c>
      <c r="M46" s="37">
        <v>105313</v>
      </c>
      <c r="N46" s="44">
        <v>0.02</v>
      </c>
      <c r="O46" s="42">
        <v>1</v>
      </c>
      <c r="P46" s="44">
        <v>0.02</v>
      </c>
      <c r="Q46" s="42">
        <v>1</v>
      </c>
      <c r="R46" s="42" t="s">
        <v>144</v>
      </c>
      <c r="S46" s="37">
        <v>0</v>
      </c>
      <c r="T46" s="37">
        <v>11772167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</row>
    <row r="47" spans="1:25" x14ac:dyDescent="0.25">
      <c r="A47" s="36" t="s">
        <v>145</v>
      </c>
      <c r="B47" s="36" t="s">
        <v>146</v>
      </c>
      <c r="C47" s="36" t="s">
        <v>137</v>
      </c>
      <c r="D47" s="36" t="s">
        <v>138</v>
      </c>
      <c r="E47" s="36" t="s">
        <v>71</v>
      </c>
      <c r="F47" s="37" t="s">
        <v>34</v>
      </c>
      <c r="G47" s="37">
        <v>90633</v>
      </c>
      <c r="H47" s="37">
        <v>0</v>
      </c>
      <c r="I47" s="37">
        <v>6344</v>
      </c>
      <c r="J47" s="37">
        <v>0</v>
      </c>
      <c r="K47" s="37">
        <v>518</v>
      </c>
      <c r="L47" s="42">
        <v>0</v>
      </c>
      <c r="M47" s="37">
        <v>4225</v>
      </c>
      <c r="N47" s="44">
        <v>0</v>
      </c>
      <c r="O47" s="42">
        <v>1</v>
      </c>
      <c r="P47" s="44">
        <v>0</v>
      </c>
      <c r="Q47" s="42">
        <v>1</v>
      </c>
      <c r="S47" s="37">
        <v>0</v>
      </c>
      <c r="T47" s="37">
        <v>0</v>
      </c>
      <c r="U47" s="37">
        <v>90633</v>
      </c>
      <c r="V47" s="37">
        <v>0</v>
      </c>
      <c r="W47" s="37">
        <v>0</v>
      </c>
      <c r="X47" s="37">
        <v>0</v>
      </c>
      <c r="Y47" s="37">
        <v>0</v>
      </c>
    </row>
    <row r="48" spans="1:25" x14ac:dyDescent="0.25">
      <c r="A48" s="36" t="s">
        <v>147</v>
      </c>
      <c r="B48" s="36" t="s">
        <v>528</v>
      </c>
      <c r="C48" s="36" t="s">
        <v>148</v>
      </c>
      <c r="D48" s="36" t="s">
        <v>149</v>
      </c>
      <c r="E48" s="36" t="s">
        <v>71</v>
      </c>
      <c r="F48" s="37">
        <v>1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42">
        <v>0</v>
      </c>
      <c r="M48" s="37">
        <v>700</v>
      </c>
      <c r="N48" s="44">
        <v>0</v>
      </c>
      <c r="O48" s="42">
        <v>1</v>
      </c>
      <c r="P48" s="44">
        <v>0</v>
      </c>
      <c r="Q48" s="42">
        <v>1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</row>
    <row r="49" spans="1:25" x14ac:dyDescent="0.25">
      <c r="A49" s="36" t="s">
        <v>150</v>
      </c>
      <c r="B49" s="36" t="s">
        <v>151</v>
      </c>
      <c r="C49" s="36" t="s">
        <v>152</v>
      </c>
      <c r="D49" s="36" t="s">
        <v>153</v>
      </c>
      <c r="E49" s="36" t="s">
        <v>71</v>
      </c>
      <c r="F49" s="37">
        <v>1</v>
      </c>
      <c r="G49" s="37">
        <v>51633</v>
      </c>
      <c r="H49" s="37">
        <v>0</v>
      </c>
      <c r="I49" s="37">
        <v>10327</v>
      </c>
      <c r="J49" s="37">
        <v>0</v>
      </c>
      <c r="K49" s="37">
        <v>544</v>
      </c>
      <c r="L49" s="42">
        <v>861</v>
      </c>
      <c r="M49" s="37">
        <v>5871839</v>
      </c>
      <c r="N49" s="44">
        <v>1.58</v>
      </c>
      <c r="O49" s="42">
        <v>3</v>
      </c>
      <c r="P49" s="44">
        <v>0</v>
      </c>
      <c r="Q49" s="42">
        <v>1</v>
      </c>
      <c r="R49" s="42" t="s">
        <v>154</v>
      </c>
      <c r="S49" s="37">
        <v>0</v>
      </c>
      <c r="T49" s="37">
        <v>51633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</row>
    <row r="50" spans="1:25" x14ac:dyDescent="0.25">
      <c r="A50" s="36" t="s">
        <v>155</v>
      </c>
      <c r="B50" s="36" t="s">
        <v>156</v>
      </c>
      <c r="C50" s="36" t="s">
        <v>157</v>
      </c>
      <c r="D50" s="36" t="s">
        <v>158</v>
      </c>
      <c r="E50" s="36" t="s">
        <v>159</v>
      </c>
      <c r="F50" s="37">
        <v>1</v>
      </c>
      <c r="G50" s="37">
        <v>15033</v>
      </c>
      <c r="H50" s="37">
        <v>0</v>
      </c>
      <c r="I50" s="37">
        <v>3007</v>
      </c>
      <c r="J50" s="37">
        <v>0</v>
      </c>
      <c r="K50" s="37">
        <v>156</v>
      </c>
      <c r="L50" s="42">
        <v>251</v>
      </c>
      <c r="M50" s="37">
        <v>3283701</v>
      </c>
      <c r="N50" s="44">
        <v>1.61</v>
      </c>
      <c r="O50" s="42">
        <v>3</v>
      </c>
      <c r="P50" s="44">
        <v>0</v>
      </c>
      <c r="Q50" s="42">
        <v>1</v>
      </c>
      <c r="R50" s="42" t="s">
        <v>154</v>
      </c>
      <c r="S50" s="37">
        <v>0</v>
      </c>
      <c r="T50" s="37">
        <v>15033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</row>
    <row r="51" spans="1:25" x14ac:dyDescent="0.25">
      <c r="A51" s="36" t="s">
        <v>160</v>
      </c>
      <c r="B51" s="36" t="s">
        <v>161</v>
      </c>
      <c r="C51" s="36" t="s">
        <v>152</v>
      </c>
      <c r="D51" s="36" t="s">
        <v>153</v>
      </c>
      <c r="E51" s="36" t="s">
        <v>71</v>
      </c>
      <c r="F51" s="37">
        <v>1</v>
      </c>
      <c r="G51" s="37">
        <v>62467</v>
      </c>
      <c r="H51" s="37">
        <v>0</v>
      </c>
      <c r="I51" s="37">
        <v>12493</v>
      </c>
      <c r="J51" s="37">
        <v>0</v>
      </c>
      <c r="K51" s="37">
        <v>1037</v>
      </c>
      <c r="L51" s="42">
        <v>1041</v>
      </c>
      <c r="M51" s="37">
        <v>5872876</v>
      </c>
      <c r="N51" s="44">
        <v>1</v>
      </c>
      <c r="O51" s="42">
        <v>3</v>
      </c>
      <c r="P51" s="44">
        <v>0</v>
      </c>
      <c r="Q51" s="42">
        <v>1</v>
      </c>
      <c r="R51" s="42" t="s">
        <v>154</v>
      </c>
      <c r="S51" s="37">
        <v>0</v>
      </c>
      <c r="T51" s="37">
        <v>62467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</row>
    <row r="52" spans="1:25" x14ac:dyDescent="0.25">
      <c r="A52" s="36" t="s">
        <v>162</v>
      </c>
      <c r="B52" s="36" t="s">
        <v>163</v>
      </c>
      <c r="C52" s="36" t="s">
        <v>152</v>
      </c>
      <c r="D52" s="36" t="s">
        <v>153</v>
      </c>
      <c r="E52" s="36" t="s">
        <v>71</v>
      </c>
      <c r="F52" s="37">
        <v>1</v>
      </c>
      <c r="G52" s="37">
        <v>116193</v>
      </c>
      <c r="H52" s="37">
        <v>0</v>
      </c>
      <c r="I52" s="37">
        <v>30465</v>
      </c>
      <c r="J52" s="37">
        <v>0</v>
      </c>
      <c r="K52" s="37">
        <v>3188</v>
      </c>
      <c r="L52" s="42">
        <v>1786</v>
      </c>
      <c r="M52" s="37">
        <v>3290388</v>
      </c>
      <c r="N52" s="44">
        <v>0.56000000000000005</v>
      </c>
      <c r="O52" s="42">
        <v>2</v>
      </c>
      <c r="P52" s="44">
        <v>0</v>
      </c>
      <c r="Q52" s="42">
        <v>1</v>
      </c>
      <c r="R52" s="42" t="s">
        <v>154</v>
      </c>
      <c r="S52" s="37">
        <v>9033</v>
      </c>
      <c r="T52" s="37">
        <v>107160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</row>
    <row r="53" spans="1:25" x14ac:dyDescent="0.25">
      <c r="A53" s="36" t="s">
        <v>164</v>
      </c>
      <c r="B53" s="36" t="s">
        <v>165</v>
      </c>
      <c r="C53" s="36" t="s">
        <v>148</v>
      </c>
      <c r="D53" s="36" t="s">
        <v>149</v>
      </c>
      <c r="E53" s="36" t="s">
        <v>71</v>
      </c>
      <c r="F53" s="37">
        <v>1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42">
        <v>0</v>
      </c>
      <c r="M53" s="37">
        <v>4044</v>
      </c>
      <c r="N53" s="44">
        <v>0</v>
      </c>
      <c r="O53" s="42">
        <v>1</v>
      </c>
      <c r="P53" s="44">
        <v>0</v>
      </c>
      <c r="Q53" s="42">
        <v>1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</row>
    <row r="54" spans="1:25" x14ac:dyDescent="0.25">
      <c r="A54" s="36" t="s">
        <v>166</v>
      </c>
      <c r="B54" s="36" t="s">
        <v>167</v>
      </c>
      <c r="C54" s="36" t="s">
        <v>148</v>
      </c>
      <c r="D54" s="36" t="s">
        <v>149</v>
      </c>
      <c r="E54" s="36" t="s">
        <v>71</v>
      </c>
      <c r="F54" s="37">
        <v>1</v>
      </c>
      <c r="G54" s="37">
        <v>2533</v>
      </c>
      <c r="H54" s="37">
        <v>0</v>
      </c>
      <c r="I54" s="37">
        <v>507</v>
      </c>
      <c r="J54" s="37">
        <v>0</v>
      </c>
      <c r="K54" s="37">
        <v>52</v>
      </c>
      <c r="L54" s="42">
        <v>42</v>
      </c>
      <c r="M54" s="37">
        <v>21410</v>
      </c>
      <c r="N54" s="44">
        <v>0.81</v>
      </c>
      <c r="O54" s="42">
        <v>3</v>
      </c>
      <c r="P54" s="44">
        <v>0</v>
      </c>
      <c r="Q54" s="42">
        <v>1</v>
      </c>
      <c r="R54" s="42" t="s">
        <v>154</v>
      </c>
      <c r="S54" s="37">
        <v>0</v>
      </c>
      <c r="T54" s="37">
        <v>2533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</row>
    <row r="55" spans="1:25" x14ac:dyDescent="0.25">
      <c r="A55" s="36" t="s">
        <v>168</v>
      </c>
      <c r="B55" s="36" t="s">
        <v>169</v>
      </c>
      <c r="C55" s="36" t="s">
        <v>148</v>
      </c>
      <c r="D55" s="36" t="s">
        <v>149</v>
      </c>
      <c r="E55" s="36" t="s">
        <v>71</v>
      </c>
      <c r="F55" s="37">
        <v>1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42">
        <v>0</v>
      </c>
      <c r="M55" s="37">
        <v>0</v>
      </c>
      <c r="N55" s="44">
        <v>0</v>
      </c>
      <c r="O55" s="42">
        <v>1</v>
      </c>
      <c r="P55" s="44">
        <v>0</v>
      </c>
      <c r="Q55" s="42">
        <v>1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</row>
    <row r="56" spans="1:25" x14ac:dyDescent="0.25">
      <c r="A56" s="36" t="s">
        <v>170</v>
      </c>
      <c r="B56" s="36" t="s">
        <v>171</v>
      </c>
      <c r="C56" s="36" t="s">
        <v>152</v>
      </c>
      <c r="D56" s="36" t="s">
        <v>153</v>
      </c>
      <c r="E56" s="36" t="s">
        <v>71</v>
      </c>
      <c r="F56" s="37">
        <v>1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42">
        <v>0</v>
      </c>
      <c r="M56" s="37">
        <v>0</v>
      </c>
      <c r="N56" s="44">
        <v>0</v>
      </c>
      <c r="O56" s="42">
        <v>1</v>
      </c>
      <c r="P56" s="44">
        <v>0</v>
      </c>
      <c r="Q56" s="42">
        <v>1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</row>
    <row r="57" spans="1:25" x14ac:dyDescent="0.25">
      <c r="A57" s="36" t="s">
        <v>172</v>
      </c>
      <c r="B57" s="36" t="s">
        <v>544</v>
      </c>
      <c r="C57" s="36" t="s">
        <v>152</v>
      </c>
      <c r="D57" s="36" t="s">
        <v>153</v>
      </c>
      <c r="E57" s="36" t="s">
        <v>71</v>
      </c>
      <c r="F57" s="37">
        <v>1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42">
        <v>0</v>
      </c>
      <c r="M57" s="37">
        <v>0</v>
      </c>
      <c r="N57" s="44">
        <v>0</v>
      </c>
      <c r="O57" s="42">
        <v>1</v>
      </c>
      <c r="P57" s="44">
        <v>0</v>
      </c>
      <c r="Q57" s="42">
        <v>1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</row>
    <row r="58" spans="1:25" ht="30" x14ac:dyDescent="0.25">
      <c r="A58" s="36" t="s">
        <v>173</v>
      </c>
      <c r="B58" s="36" t="s">
        <v>174</v>
      </c>
      <c r="C58" s="36" t="s">
        <v>175</v>
      </c>
      <c r="D58" s="36" t="s">
        <v>176</v>
      </c>
      <c r="E58" s="36" t="s">
        <v>71</v>
      </c>
      <c r="F58" s="37">
        <v>1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42">
        <v>0</v>
      </c>
      <c r="M58" s="37">
        <v>18429</v>
      </c>
      <c r="N58" s="44">
        <v>0</v>
      </c>
      <c r="O58" s="42">
        <v>1</v>
      </c>
      <c r="P58" s="44">
        <v>0</v>
      </c>
      <c r="Q58" s="42">
        <v>1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</row>
    <row r="59" spans="1:25" x14ac:dyDescent="0.25">
      <c r="A59" s="36" t="s">
        <v>177</v>
      </c>
      <c r="B59" s="36" t="s">
        <v>178</v>
      </c>
      <c r="C59" s="36" t="s">
        <v>148</v>
      </c>
      <c r="D59" s="36" t="s">
        <v>149</v>
      </c>
      <c r="E59" s="36" t="s">
        <v>71</v>
      </c>
      <c r="F59" s="37" t="s">
        <v>179</v>
      </c>
      <c r="G59" s="37">
        <v>34450</v>
      </c>
      <c r="H59" s="37">
        <v>0</v>
      </c>
      <c r="I59" s="37">
        <v>6890</v>
      </c>
      <c r="J59" s="37">
        <v>0</v>
      </c>
      <c r="K59" s="37">
        <v>574</v>
      </c>
      <c r="L59" s="42">
        <v>247</v>
      </c>
      <c r="M59" s="37">
        <v>0</v>
      </c>
      <c r="N59" s="44">
        <v>0.43</v>
      </c>
      <c r="O59" s="42">
        <v>2</v>
      </c>
      <c r="P59" s="44">
        <v>0</v>
      </c>
      <c r="Q59" s="42">
        <v>1</v>
      </c>
      <c r="R59" s="42" t="s">
        <v>154</v>
      </c>
      <c r="S59" s="37">
        <v>0</v>
      </c>
      <c r="T59" s="37">
        <v>34450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</row>
    <row r="60" spans="1:25" x14ac:dyDescent="0.25">
      <c r="A60" s="36" t="s">
        <v>180</v>
      </c>
      <c r="B60" s="36" t="s">
        <v>552</v>
      </c>
      <c r="C60" s="36" t="s">
        <v>148</v>
      </c>
      <c r="D60" s="36" t="s">
        <v>149</v>
      </c>
      <c r="E60" s="36" t="s">
        <v>71</v>
      </c>
      <c r="F60" s="37">
        <v>1</v>
      </c>
      <c r="G60" s="37">
        <v>206700</v>
      </c>
      <c r="H60" s="37">
        <v>0</v>
      </c>
      <c r="I60" s="37">
        <v>41340</v>
      </c>
      <c r="J60" s="37">
        <v>0</v>
      </c>
      <c r="K60" s="37">
        <v>3445</v>
      </c>
      <c r="L60" s="42">
        <v>3445</v>
      </c>
      <c r="M60" s="37">
        <v>0</v>
      </c>
      <c r="N60" s="44">
        <v>1</v>
      </c>
      <c r="O60" s="42">
        <v>3</v>
      </c>
      <c r="P60" s="44">
        <v>0</v>
      </c>
      <c r="Q60" s="42">
        <v>1</v>
      </c>
      <c r="R60" s="42" t="s">
        <v>154</v>
      </c>
      <c r="S60" s="37">
        <v>0</v>
      </c>
      <c r="T60" s="37">
        <v>206700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</row>
    <row r="61" spans="1:25" x14ac:dyDescent="0.25">
      <c r="A61" s="36" t="s">
        <v>181</v>
      </c>
      <c r="B61" s="36" t="s">
        <v>182</v>
      </c>
      <c r="C61" s="36" t="s">
        <v>183</v>
      </c>
      <c r="D61" s="36" t="s">
        <v>184</v>
      </c>
      <c r="E61" s="36" t="s">
        <v>71</v>
      </c>
      <c r="F61" s="37">
        <v>1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42">
        <v>0</v>
      </c>
      <c r="M61" s="37">
        <v>0</v>
      </c>
      <c r="N61" s="44">
        <v>0</v>
      </c>
      <c r="O61" s="42">
        <v>1</v>
      </c>
      <c r="P61" s="44">
        <v>0</v>
      </c>
      <c r="Q61" s="42">
        <v>1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</row>
    <row r="62" spans="1:25" x14ac:dyDescent="0.25">
      <c r="A62" s="36" t="s">
        <v>185</v>
      </c>
      <c r="B62" s="36" t="s">
        <v>186</v>
      </c>
      <c r="C62" s="36" t="s">
        <v>187</v>
      </c>
      <c r="D62" s="36" t="s">
        <v>188</v>
      </c>
      <c r="E62" s="36" t="s">
        <v>71</v>
      </c>
      <c r="F62" s="37">
        <v>1</v>
      </c>
      <c r="G62" s="37">
        <v>17067</v>
      </c>
      <c r="H62" s="37">
        <v>0</v>
      </c>
      <c r="I62" s="37">
        <v>3413</v>
      </c>
      <c r="J62" s="37">
        <v>0</v>
      </c>
      <c r="K62" s="37">
        <v>285</v>
      </c>
      <c r="L62" s="42">
        <v>95</v>
      </c>
      <c r="M62" s="37">
        <v>492</v>
      </c>
      <c r="N62" s="44">
        <v>0.33</v>
      </c>
      <c r="O62" s="42">
        <v>2</v>
      </c>
      <c r="P62" s="44">
        <v>0.19</v>
      </c>
      <c r="Q62" s="42">
        <v>1</v>
      </c>
      <c r="R62" s="42" t="s">
        <v>189</v>
      </c>
      <c r="S62" s="37">
        <v>0</v>
      </c>
      <c r="T62" s="37">
        <v>17067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</row>
    <row r="63" spans="1:25" x14ac:dyDescent="0.25">
      <c r="A63" s="36" t="s">
        <v>190</v>
      </c>
      <c r="B63" s="36" t="s">
        <v>191</v>
      </c>
      <c r="C63" s="36" t="s">
        <v>187</v>
      </c>
      <c r="D63" s="36" t="s">
        <v>188</v>
      </c>
      <c r="E63" s="36" t="s">
        <v>71</v>
      </c>
      <c r="F63" s="37">
        <v>1</v>
      </c>
      <c r="G63" s="37">
        <v>400</v>
      </c>
      <c r="H63" s="37">
        <v>0</v>
      </c>
      <c r="I63" s="37">
        <v>80</v>
      </c>
      <c r="J63" s="37">
        <v>0</v>
      </c>
      <c r="K63" s="37">
        <v>7</v>
      </c>
      <c r="L63" s="42">
        <v>7</v>
      </c>
      <c r="M63" s="37">
        <v>0</v>
      </c>
      <c r="N63" s="44">
        <v>1</v>
      </c>
      <c r="O63" s="42">
        <v>3</v>
      </c>
      <c r="P63" s="44">
        <v>0</v>
      </c>
      <c r="Q63" s="42">
        <v>1</v>
      </c>
      <c r="R63" s="42" t="s">
        <v>189</v>
      </c>
      <c r="S63" s="37">
        <v>0</v>
      </c>
      <c r="T63" s="37">
        <v>400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</row>
    <row r="64" spans="1:25" x14ac:dyDescent="0.25">
      <c r="A64" s="36" t="s">
        <v>192</v>
      </c>
      <c r="B64" s="36" t="s">
        <v>193</v>
      </c>
      <c r="C64" s="36" t="s">
        <v>194</v>
      </c>
      <c r="D64" s="36" t="s">
        <v>195</v>
      </c>
      <c r="E64" s="36" t="s">
        <v>159</v>
      </c>
      <c r="F64" s="37">
        <v>1</v>
      </c>
      <c r="G64" s="37">
        <v>315900</v>
      </c>
      <c r="H64" s="37">
        <v>0</v>
      </c>
      <c r="I64" s="37">
        <v>298788</v>
      </c>
      <c r="J64" s="37">
        <v>0</v>
      </c>
      <c r="K64" s="37">
        <v>130</v>
      </c>
      <c r="L64" s="42">
        <v>0</v>
      </c>
      <c r="M64" s="37">
        <v>159460</v>
      </c>
      <c r="N64" s="44">
        <v>0</v>
      </c>
      <c r="O64" s="42">
        <v>1</v>
      </c>
      <c r="P64" s="44">
        <v>0</v>
      </c>
      <c r="Q64" s="42">
        <v>1</v>
      </c>
      <c r="S64" s="37">
        <v>297500</v>
      </c>
      <c r="T64" s="37">
        <v>0</v>
      </c>
      <c r="U64" s="37">
        <v>18400</v>
      </c>
      <c r="V64" s="37">
        <v>0</v>
      </c>
      <c r="W64" s="37">
        <v>0</v>
      </c>
      <c r="X64" s="37">
        <v>0</v>
      </c>
      <c r="Y64" s="37">
        <v>0</v>
      </c>
    </row>
    <row r="65" spans="1:25" x14ac:dyDescent="0.25">
      <c r="A65" s="36" t="s">
        <v>196</v>
      </c>
      <c r="B65" s="36" t="s">
        <v>197</v>
      </c>
      <c r="C65" s="36" t="s">
        <v>194</v>
      </c>
      <c r="D65" s="36" t="s">
        <v>195</v>
      </c>
      <c r="E65" s="36" t="s">
        <v>159</v>
      </c>
      <c r="F65" s="37">
        <v>1</v>
      </c>
      <c r="G65" s="37">
        <v>89033</v>
      </c>
      <c r="H65" s="37">
        <v>0</v>
      </c>
      <c r="I65" s="37">
        <v>48180</v>
      </c>
      <c r="J65" s="37">
        <v>0</v>
      </c>
      <c r="K65" s="37">
        <v>10394</v>
      </c>
      <c r="L65" s="42">
        <v>10343</v>
      </c>
      <c r="M65" s="37">
        <v>94789</v>
      </c>
      <c r="N65" s="44">
        <v>1</v>
      </c>
      <c r="O65" s="42">
        <v>3</v>
      </c>
      <c r="P65" s="44">
        <v>0.11</v>
      </c>
      <c r="Q65" s="42">
        <v>1</v>
      </c>
      <c r="R65" s="42" t="s">
        <v>198</v>
      </c>
      <c r="S65" s="37">
        <v>37967</v>
      </c>
      <c r="T65" s="37">
        <v>51067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</row>
    <row r="66" spans="1:25" x14ac:dyDescent="0.25">
      <c r="A66" s="36" t="s">
        <v>199</v>
      </c>
      <c r="B66" s="36" t="s">
        <v>200</v>
      </c>
      <c r="C66" s="36" t="s">
        <v>194</v>
      </c>
      <c r="D66" s="36" t="s">
        <v>195</v>
      </c>
      <c r="E66" s="36" t="s">
        <v>159</v>
      </c>
      <c r="F66" s="37">
        <v>1</v>
      </c>
      <c r="G66" s="37">
        <v>10533</v>
      </c>
      <c r="H66" s="37">
        <v>0</v>
      </c>
      <c r="I66" s="37">
        <v>2107</v>
      </c>
      <c r="J66" s="37">
        <v>0</v>
      </c>
      <c r="K66" s="37">
        <v>181</v>
      </c>
      <c r="L66" s="42">
        <v>176</v>
      </c>
      <c r="M66" s="37">
        <v>95774</v>
      </c>
      <c r="N66" s="44">
        <v>0.97</v>
      </c>
      <c r="O66" s="42">
        <v>3</v>
      </c>
      <c r="P66" s="44">
        <v>0</v>
      </c>
      <c r="Q66" s="42">
        <v>1</v>
      </c>
      <c r="R66" s="42" t="s">
        <v>198</v>
      </c>
      <c r="S66" s="37">
        <v>0</v>
      </c>
      <c r="T66" s="37">
        <v>10533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</row>
    <row r="67" spans="1:25" x14ac:dyDescent="0.25">
      <c r="A67" s="36" t="s">
        <v>201</v>
      </c>
      <c r="B67" s="36" t="s">
        <v>202</v>
      </c>
      <c r="C67" s="36" t="s">
        <v>194</v>
      </c>
      <c r="D67" s="36" t="s">
        <v>195</v>
      </c>
      <c r="E67" s="36" t="s">
        <v>159</v>
      </c>
      <c r="F67" s="37">
        <v>1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42">
        <v>0</v>
      </c>
      <c r="M67" s="37">
        <v>159175</v>
      </c>
      <c r="N67" s="44">
        <v>0</v>
      </c>
      <c r="O67" s="42">
        <v>1</v>
      </c>
      <c r="P67" s="44">
        <v>0</v>
      </c>
      <c r="Q67" s="42">
        <v>1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</row>
    <row r="68" spans="1:25" x14ac:dyDescent="0.25">
      <c r="A68" s="36" t="s">
        <v>203</v>
      </c>
      <c r="B68" s="36" t="s">
        <v>204</v>
      </c>
      <c r="C68" s="36" t="s">
        <v>194</v>
      </c>
      <c r="D68" s="36" t="s">
        <v>195</v>
      </c>
      <c r="E68" s="36" t="s">
        <v>159</v>
      </c>
      <c r="F68" s="37">
        <v>1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2">
        <v>0</v>
      </c>
      <c r="M68" s="37">
        <v>0</v>
      </c>
      <c r="N68" s="44">
        <v>0</v>
      </c>
      <c r="O68" s="42">
        <v>1</v>
      </c>
      <c r="P68" s="44">
        <v>0</v>
      </c>
      <c r="Q68" s="42">
        <v>1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</row>
    <row r="69" spans="1:25" x14ac:dyDescent="0.25">
      <c r="A69" s="36" t="s">
        <v>205</v>
      </c>
      <c r="B69" s="36" t="s">
        <v>206</v>
      </c>
      <c r="C69" s="36" t="s">
        <v>207</v>
      </c>
      <c r="D69" s="36" t="s">
        <v>208</v>
      </c>
      <c r="E69" s="36" t="s">
        <v>159</v>
      </c>
      <c r="F69" s="37">
        <v>1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42">
        <v>0</v>
      </c>
      <c r="M69" s="37">
        <v>0</v>
      </c>
      <c r="N69" s="44">
        <v>0</v>
      </c>
      <c r="O69" s="42">
        <v>1</v>
      </c>
      <c r="P69" s="44">
        <v>0</v>
      </c>
      <c r="Q69" s="42">
        <v>1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</row>
    <row r="70" spans="1:25" ht="30" x14ac:dyDescent="0.25">
      <c r="A70" s="36" t="s">
        <v>209</v>
      </c>
      <c r="B70" s="36" t="s">
        <v>572</v>
      </c>
      <c r="C70" s="36" t="s">
        <v>210</v>
      </c>
      <c r="D70" s="36" t="s">
        <v>211</v>
      </c>
      <c r="E70" s="36" t="s">
        <v>159</v>
      </c>
      <c r="F70" s="37">
        <v>1</v>
      </c>
      <c r="G70" s="37">
        <v>224433</v>
      </c>
      <c r="H70" s="37">
        <v>0</v>
      </c>
      <c r="I70" s="37">
        <v>44887</v>
      </c>
      <c r="J70" s="37">
        <v>0</v>
      </c>
      <c r="K70" s="37">
        <v>2825</v>
      </c>
      <c r="L70" s="42">
        <v>3741</v>
      </c>
      <c r="M70" s="37">
        <v>5751311</v>
      </c>
      <c r="N70" s="44">
        <v>1.32</v>
      </c>
      <c r="O70" s="42">
        <v>3</v>
      </c>
      <c r="P70" s="44">
        <v>0</v>
      </c>
      <c r="Q70" s="42">
        <v>1</v>
      </c>
      <c r="R70" s="42" t="s">
        <v>212</v>
      </c>
      <c r="S70" s="37">
        <v>0</v>
      </c>
      <c r="T70" s="37">
        <v>224433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</row>
    <row r="71" spans="1:25" ht="30" x14ac:dyDescent="0.25">
      <c r="A71" s="36" t="s">
        <v>213</v>
      </c>
      <c r="B71" s="36" t="s">
        <v>214</v>
      </c>
      <c r="C71" s="36" t="s">
        <v>210</v>
      </c>
      <c r="D71" s="36" t="s">
        <v>211</v>
      </c>
      <c r="E71" s="36" t="s">
        <v>159</v>
      </c>
      <c r="F71" s="37">
        <v>1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42">
        <v>0</v>
      </c>
      <c r="M71" s="37">
        <v>0</v>
      </c>
      <c r="N71" s="44">
        <v>0</v>
      </c>
      <c r="O71" s="42">
        <v>1</v>
      </c>
      <c r="P71" s="44">
        <v>0</v>
      </c>
      <c r="Q71" s="42">
        <v>1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  <c r="X71" s="37">
        <v>0</v>
      </c>
      <c r="Y71" s="37">
        <v>0</v>
      </c>
    </row>
    <row r="72" spans="1:25" ht="30" x14ac:dyDescent="0.25">
      <c r="A72" s="36" t="s">
        <v>215</v>
      </c>
      <c r="B72" s="36" t="s">
        <v>347</v>
      </c>
      <c r="C72" s="36" t="s">
        <v>216</v>
      </c>
      <c r="D72" s="36" t="s">
        <v>217</v>
      </c>
      <c r="E72" s="36" t="s">
        <v>159</v>
      </c>
      <c r="F72" s="37">
        <v>1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42">
        <v>0</v>
      </c>
      <c r="M72" s="37">
        <v>0</v>
      </c>
      <c r="N72" s="44">
        <v>0</v>
      </c>
      <c r="O72" s="42">
        <v>1</v>
      </c>
      <c r="P72" s="44">
        <v>0</v>
      </c>
      <c r="Q72" s="42">
        <v>1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</row>
    <row r="73" spans="1:25" ht="30" x14ac:dyDescent="0.25">
      <c r="A73" s="36" t="s">
        <v>218</v>
      </c>
      <c r="B73" s="36" t="s">
        <v>219</v>
      </c>
      <c r="C73" s="36" t="s">
        <v>216</v>
      </c>
      <c r="D73" s="36" t="s">
        <v>217</v>
      </c>
      <c r="E73" s="36" t="s">
        <v>159</v>
      </c>
      <c r="F73" s="37">
        <v>1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42">
        <v>0</v>
      </c>
      <c r="M73" s="37">
        <v>0</v>
      </c>
      <c r="N73" s="44">
        <v>0</v>
      </c>
      <c r="O73" s="42">
        <v>1</v>
      </c>
      <c r="P73" s="44">
        <v>0</v>
      </c>
      <c r="Q73" s="42">
        <v>1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</row>
    <row r="74" spans="1:25" x14ac:dyDescent="0.25">
      <c r="A74" s="36" t="s">
        <v>220</v>
      </c>
      <c r="B74" s="36" t="s">
        <v>221</v>
      </c>
      <c r="C74" s="36" t="s">
        <v>194</v>
      </c>
      <c r="D74" s="36" t="s">
        <v>195</v>
      </c>
      <c r="E74" s="36" t="s">
        <v>159</v>
      </c>
      <c r="F74" s="37">
        <v>1</v>
      </c>
      <c r="G74" s="37">
        <v>204567</v>
      </c>
      <c r="H74" s="37">
        <v>0</v>
      </c>
      <c r="I74" s="37">
        <v>34348</v>
      </c>
      <c r="J74" s="37">
        <v>0</v>
      </c>
      <c r="K74" s="37">
        <v>2255</v>
      </c>
      <c r="L74" s="42">
        <v>1363</v>
      </c>
      <c r="M74" s="37">
        <v>159175</v>
      </c>
      <c r="N74" s="44">
        <v>0.6</v>
      </c>
      <c r="O74" s="42">
        <v>3</v>
      </c>
      <c r="P74" s="44">
        <v>0.01</v>
      </c>
      <c r="Q74" s="42">
        <v>1</v>
      </c>
      <c r="R74" s="42" t="s">
        <v>222</v>
      </c>
      <c r="S74" s="37">
        <v>0</v>
      </c>
      <c r="T74" s="37">
        <v>154067</v>
      </c>
      <c r="U74" s="37">
        <v>50500</v>
      </c>
      <c r="V74" s="37">
        <v>0</v>
      </c>
      <c r="W74" s="37">
        <v>0</v>
      </c>
      <c r="X74" s="37">
        <v>0</v>
      </c>
      <c r="Y74" s="37">
        <v>0</v>
      </c>
    </row>
    <row r="75" spans="1:25" ht="30" x14ac:dyDescent="0.25">
      <c r="A75" s="36" t="s">
        <v>223</v>
      </c>
      <c r="B75" s="36" t="s">
        <v>224</v>
      </c>
      <c r="C75" s="36" t="s">
        <v>225</v>
      </c>
      <c r="D75" s="36" t="s">
        <v>226</v>
      </c>
      <c r="E75" s="36" t="s">
        <v>159</v>
      </c>
      <c r="F75" s="37">
        <v>1</v>
      </c>
      <c r="G75" s="37">
        <v>8294167</v>
      </c>
      <c r="H75" s="37">
        <v>0</v>
      </c>
      <c r="I75" s="37">
        <v>2134612</v>
      </c>
      <c r="J75" s="37">
        <v>0</v>
      </c>
      <c r="K75" s="37">
        <v>13349</v>
      </c>
      <c r="L75" s="42">
        <v>0</v>
      </c>
      <c r="M75" s="37">
        <v>16874</v>
      </c>
      <c r="N75" s="44">
        <v>0</v>
      </c>
      <c r="O75" s="42">
        <v>1</v>
      </c>
      <c r="P75" s="44">
        <v>0</v>
      </c>
      <c r="Q75" s="42">
        <v>1</v>
      </c>
      <c r="S75" s="37">
        <v>966333</v>
      </c>
      <c r="T75" s="37">
        <v>5041000</v>
      </c>
      <c r="U75" s="37">
        <v>2286833</v>
      </c>
      <c r="V75" s="37">
        <v>0</v>
      </c>
      <c r="W75" s="37">
        <v>0</v>
      </c>
      <c r="X75" s="37">
        <v>0</v>
      </c>
      <c r="Y75" s="37">
        <v>0</v>
      </c>
    </row>
    <row r="76" spans="1:25" x14ac:dyDescent="0.25">
      <c r="A76" s="36" t="s">
        <v>227</v>
      </c>
      <c r="B76" s="36" t="s">
        <v>367</v>
      </c>
      <c r="C76" s="36" t="s">
        <v>228</v>
      </c>
      <c r="D76" s="36" t="s">
        <v>229</v>
      </c>
      <c r="E76" s="36" t="s">
        <v>159</v>
      </c>
      <c r="F76" s="37" t="s">
        <v>179</v>
      </c>
      <c r="G76" s="37">
        <v>11582633</v>
      </c>
      <c r="H76" s="37">
        <v>0</v>
      </c>
      <c r="I76" s="37">
        <v>2316527</v>
      </c>
      <c r="J76" s="37">
        <v>0</v>
      </c>
      <c r="K76" s="37">
        <v>193052</v>
      </c>
      <c r="L76" s="42">
        <v>0</v>
      </c>
      <c r="M76" s="37">
        <v>376151</v>
      </c>
      <c r="N76" s="44">
        <v>0</v>
      </c>
      <c r="O76" s="42">
        <v>1</v>
      </c>
      <c r="P76" s="44">
        <v>0</v>
      </c>
      <c r="Q76" s="42">
        <v>1</v>
      </c>
      <c r="S76" s="37">
        <v>0</v>
      </c>
      <c r="T76" s="37">
        <v>11582633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</row>
    <row r="77" spans="1:25" ht="60" x14ac:dyDescent="0.25">
      <c r="A77" s="36" t="s">
        <v>230</v>
      </c>
      <c r="B77" s="36" t="s">
        <v>231</v>
      </c>
      <c r="C77" s="36" t="s">
        <v>232</v>
      </c>
      <c r="D77" s="36" t="s">
        <v>370</v>
      </c>
      <c r="E77" s="36" t="s">
        <v>159</v>
      </c>
      <c r="F77" s="37">
        <v>1</v>
      </c>
      <c r="G77" s="37">
        <v>4210350</v>
      </c>
      <c r="H77" s="37">
        <v>0</v>
      </c>
      <c r="I77" s="37">
        <v>842070</v>
      </c>
      <c r="J77" s="37">
        <v>0</v>
      </c>
      <c r="K77" s="37">
        <v>70165</v>
      </c>
      <c r="L77" s="42">
        <v>0</v>
      </c>
      <c r="M77" s="37">
        <v>70165</v>
      </c>
      <c r="N77" s="44">
        <v>0</v>
      </c>
      <c r="O77" s="42">
        <v>1</v>
      </c>
      <c r="P77" s="44">
        <v>0</v>
      </c>
      <c r="Q77" s="42">
        <v>1</v>
      </c>
      <c r="S77" s="37">
        <v>0</v>
      </c>
      <c r="T77" s="37">
        <v>4210350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</row>
    <row r="78" spans="1:25" ht="30" x14ac:dyDescent="0.25">
      <c r="A78" s="36" t="s">
        <v>234</v>
      </c>
      <c r="B78" s="36" t="s">
        <v>235</v>
      </c>
      <c r="C78" s="36" t="s">
        <v>236</v>
      </c>
      <c r="D78" s="36" t="s">
        <v>372</v>
      </c>
      <c r="E78" s="36" t="s">
        <v>159</v>
      </c>
      <c r="F78" s="37">
        <v>1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42">
        <v>0</v>
      </c>
      <c r="M78" s="37">
        <v>207</v>
      </c>
      <c r="N78" s="44">
        <v>0</v>
      </c>
      <c r="O78" s="42">
        <v>1</v>
      </c>
      <c r="P78" s="44">
        <v>0</v>
      </c>
      <c r="Q78" s="42">
        <v>1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</row>
    <row r="79" spans="1:25" ht="30" x14ac:dyDescent="0.25">
      <c r="A79" s="36" t="s">
        <v>237</v>
      </c>
      <c r="B79" s="36" t="s">
        <v>377</v>
      </c>
      <c r="C79" s="36" t="s">
        <v>236</v>
      </c>
      <c r="D79" s="36" t="s">
        <v>372</v>
      </c>
      <c r="E79" s="36" t="s">
        <v>159</v>
      </c>
      <c r="F79" s="37">
        <v>1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42">
        <v>0</v>
      </c>
      <c r="M79" s="37">
        <v>0</v>
      </c>
      <c r="N79" s="44">
        <v>0</v>
      </c>
      <c r="O79" s="42">
        <v>1</v>
      </c>
      <c r="P79" s="44">
        <v>0</v>
      </c>
      <c r="Q79" s="42">
        <v>1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37">
        <v>0</v>
      </c>
    </row>
    <row r="80" spans="1:25" ht="30" x14ac:dyDescent="0.25">
      <c r="A80" s="36" t="s">
        <v>238</v>
      </c>
      <c r="B80" s="36" t="s">
        <v>379</v>
      </c>
      <c r="C80" s="36" t="s">
        <v>239</v>
      </c>
      <c r="D80" s="36" t="s">
        <v>240</v>
      </c>
      <c r="E80" s="36" t="s">
        <v>159</v>
      </c>
      <c r="F80" s="37">
        <v>1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42">
        <v>0</v>
      </c>
      <c r="M80" s="37">
        <v>0</v>
      </c>
      <c r="N80" s="44">
        <v>0</v>
      </c>
      <c r="O80" s="42">
        <v>1</v>
      </c>
      <c r="P80" s="44">
        <v>0</v>
      </c>
      <c r="Q80" s="42">
        <v>1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v>0</v>
      </c>
      <c r="Y80" s="37">
        <v>0</v>
      </c>
    </row>
    <row r="81" spans="1:25" ht="30" x14ac:dyDescent="0.25">
      <c r="A81" s="36" t="s">
        <v>241</v>
      </c>
      <c r="B81" s="36" t="s">
        <v>384</v>
      </c>
      <c r="C81" s="36" t="s">
        <v>239</v>
      </c>
      <c r="D81" s="36" t="s">
        <v>240</v>
      </c>
      <c r="E81" s="36" t="s">
        <v>159</v>
      </c>
      <c r="F81" s="37">
        <v>1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42">
        <v>0</v>
      </c>
      <c r="M81" s="37">
        <v>0</v>
      </c>
      <c r="N81" s="44">
        <v>0</v>
      </c>
      <c r="O81" s="42">
        <v>1</v>
      </c>
      <c r="P81" s="44">
        <v>0</v>
      </c>
      <c r="Q81" s="42">
        <v>1</v>
      </c>
      <c r="S81" s="37">
        <v>0</v>
      </c>
      <c r="T81" s="37">
        <v>0</v>
      </c>
      <c r="U81" s="37">
        <v>0</v>
      </c>
      <c r="V81" s="37">
        <v>0</v>
      </c>
      <c r="W81" s="37">
        <v>0</v>
      </c>
      <c r="X81" s="37">
        <v>0</v>
      </c>
      <c r="Y81" s="37">
        <v>0</v>
      </c>
    </row>
    <row r="82" spans="1:25" x14ac:dyDescent="0.25">
      <c r="A82" s="36" t="s">
        <v>242</v>
      </c>
      <c r="B82" s="36" t="s">
        <v>386</v>
      </c>
      <c r="C82" s="36" t="s">
        <v>243</v>
      </c>
      <c r="D82" s="36" t="s">
        <v>244</v>
      </c>
      <c r="E82" s="36" t="s">
        <v>245</v>
      </c>
      <c r="F82" s="37">
        <v>1</v>
      </c>
      <c r="G82" s="37">
        <v>1333</v>
      </c>
      <c r="H82" s="37">
        <v>0</v>
      </c>
      <c r="I82" s="37">
        <v>267</v>
      </c>
      <c r="J82" s="37">
        <v>0</v>
      </c>
      <c r="K82" s="37">
        <v>-4406374</v>
      </c>
      <c r="L82" s="42">
        <v>22</v>
      </c>
      <c r="M82" s="37">
        <v>-4238620</v>
      </c>
      <c r="N82" s="44">
        <v>0</v>
      </c>
      <c r="O82" s="42">
        <v>1</v>
      </c>
      <c r="P82" s="44">
        <v>0</v>
      </c>
      <c r="Q82" s="42">
        <v>1</v>
      </c>
      <c r="R82" s="42" t="s">
        <v>246</v>
      </c>
      <c r="S82" s="37">
        <v>0</v>
      </c>
      <c r="T82" s="37">
        <v>1333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</row>
    <row r="83" spans="1:25" x14ac:dyDescent="0.25">
      <c r="A83" s="36" t="s">
        <v>247</v>
      </c>
      <c r="B83" s="36" t="s">
        <v>248</v>
      </c>
      <c r="C83" s="36" t="s">
        <v>243</v>
      </c>
      <c r="D83" s="36" t="s">
        <v>244</v>
      </c>
      <c r="E83" s="36" t="s">
        <v>245</v>
      </c>
      <c r="F83" s="37">
        <v>1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42">
        <v>0</v>
      </c>
      <c r="M83" s="37">
        <v>0</v>
      </c>
      <c r="N83" s="44">
        <v>0</v>
      </c>
      <c r="O83" s="42">
        <v>1</v>
      </c>
      <c r="P83" s="44">
        <v>0</v>
      </c>
      <c r="Q83" s="42">
        <v>1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  <c r="X83" s="37">
        <v>0</v>
      </c>
      <c r="Y83" s="37">
        <v>0</v>
      </c>
    </row>
    <row r="84" spans="1:25" x14ac:dyDescent="0.25">
      <c r="A84" s="36" t="s">
        <v>249</v>
      </c>
      <c r="B84" s="36" t="s">
        <v>250</v>
      </c>
      <c r="C84" s="36" t="s">
        <v>251</v>
      </c>
      <c r="D84" s="36" t="s">
        <v>395</v>
      </c>
      <c r="E84" s="36" t="s">
        <v>245</v>
      </c>
      <c r="F84" s="37">
        <v>1</v>
      </c>
      <c r="G84" s="37">
        <v>586033</v>
      </c>
      <c r="H84" s="37">
        <v>0</v>
      </c>
      <c r="I84" s="37">
        <v>530484</v>
      </c>
      <c r="J84" s="37">
        <v>0</v>
      </c>
      <c r="K84" s="37">
        <v>53603</v>
      </c>
      <c r="L84" s="42">
        <v>783</v>
      </c>
      <c r="M84" s="37">
        <v>53810</v>
      </c>
      <c r="N84" s="44">
        <v>0.01</v>
      </c>
      <c r="O84" s="42">
        <v>1</v>
      </c>
      <c r="P84" s="44">
        <v>0.01</v>
      </c>
      <c r="Q84" s="42">
        <v>1</v>
      </c>
      <c r="R84" s="42" t="s">
        <v>253</v>
      </c>
      <c r="S84" s="37">
        <v>519733</v>
      </c>
      <c r="T84" s="37">
        <v>47000</v>
      </c>
      <c r="U84" s="37">
        <v>19300</v>
      </c>
      <c r="V84" s="37">
        <v>0</v>
      </c>
      <c r="W84" s="37">
        <v>0</v>
      </c>
      <c r="X84" s="37">
        <v>0</v>
      </c>
      <c r="Y84" s="37">
        <v>0</v>
      </c>
    </row>
    <row r="85" spans="1:25" ht="45" x14ac:dyDescent="0.25">
      <c r="A85" s="36" t="s">
        <v>254</v>
      </c>
      <c r="B85" s="36" t="s">
        <v>401</v>
      </c>
      <c r="C85" s="36" t="s">
        <v>255</v>
      </c>
      <c r="D85" s="36" t="s">
        <v>402</v>
      </c>
      <c r="E85" s="36" t="s">
        <v>245</v>
      </c>
      <c r="F85" s="37">
        <v>1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42">
        <v>0</v>
      </c>
      <c r="M85" s="37">
        <v>0</v>
      </c>
      <c r="N85" s="44">
        <v>0</v>
      </c>
      <c r="O85" s="42">
        <v>1</v>
      </c>
      <c r="P85" s="44">
        <v>0</v>
      </c>
      <c r="Q85" s="42">
        <v>1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  <c r="X85" s="37">
        <v>0</v>
      </c>
      <c r="Y85" s="37">
        <v>0</v>
      </c>
    </row>
    <row r="86" spans="1:25" x14ac:dyDescent="0.25">
      <c r="A86" s="36" t="s">
        <v>257</v>
      </c>
      <c r="B86" s="36" t="s">
        <v>258</v>
      </c>
      <c r="C86" s="36" t="s">
        <v>259</v>
      </c>
      <c r="D86" s="36" t="s">
        <v>260</v>
      </c>
      <c r="E86" s="36" t="s">
        <v>245</v>
      </c>
      <c r="F86" s="37">
        <v>1</v>
      </c>
      <c r="G86" s="37">
        <v>1511467</v>
      </c>
      <c r="H86" s="37">
        <v>0</v>
      </c>
      <c r="I86" s="37">
        <v>381200</v>
      </c>
      <c r="J86" s="37">
        <v>0</v>
      </c>
      <c r="K86" s="37">
        <v>48237</v>
      </c>
      <c r="L86" s="42">
        <v>212</v>
      </c>
      <c r="M86" s="37">
        <v>48211</v>
      </c>
      <c r="N86" s="44">
        <v>0</v>
      </c>
      <c r="O86" s="42">
        <v>1</v>
      </c>
      <c r="P86" s="44">
        <v>0</v>
      </c>
      <c r="Q86" s="42">
        <v>1</v>
      </c>
      <c r="R86" s="42" t="s">
        <v>261</v>
      </c>
      <c r="S86" s="37">
        <v>98633</v>
      </c>
      <c r="T86" s="37">
        <v>1412833</v>
      </c>
      <c r="U86" s="37">
        <v>0</v>
      </c>
      <c r="V86" s="37">
        <v>0</v>
      </c>
      <c r="W86" s="37">
        <v>0</v>
      </c>
      <c r="X86" s="37">
        <v>0</v>
      </c>
      <c r="Y86" s="37">
        <v>0</v>
      </c>
    </row>
    <row r="87" spans="1:25" ht="30" x14ac:dyDescent="0.25">
      <c r="A87" s="36" t="s">
        <v>262</v>
      </c>
      <c r="B87" s="36" t="s">
        <v>263</v>
      </c>
      <c r="C87" s="36" t="s">
        <v>264</v>
      </c>
      <c r="D87" s="36" t="s">
        <v>265</v>
      </c>
      <c r="E87" s="36" t="s">
        <v>245</v>
      </c>
      <c r="F87" s="37">
        <v>1</v>
      </c>
      <c r="G87" s="37">
        <v>239733</v>
      </c>
      <c r="H87" s="37">
        <v>0</v>
      </c>
      <c r="I87" s="37">
        <v>47947</v>
      </c>
      <c r="J87" s="37">
        <v>0</v>
      </c>
      <c r="K87" s="37">
        <v>2929</v>
      </c>
      <c r="L87" s="42">
        <v>3996</v>
      </c>
      <c r="M87" s="37">
        <v>2929</v>
      </c>
      <c r="N87" s="44">
        <v>1.36</v>
      </c>
      <c r="O87" s="42">
        <v>3</v>
      </c>
      <c r="P87" s="44">
        <v>1.36</v>
      </c>
      <c r="Q87" s="42">
        <v>3</v>
      </c>
      <c r="R87" s="42" t="s">
        <v>266</v>
      </c>
      <c r="S87" s="37">
        <v>0</v>
      </c>
      <c r="T87" s="37">
        <v>239733</v>
      </c>
      <c r="U87" s="37">
        <v>0</v>
      </c>
      <c r="V87" s="37">
        <v>0</v>
      </c>
      <c r="W87" s="37">
        <v>0</v>
      </c>
      <c r="X87" s="37">
        <v>0</v>
      </c>
      <c r="Y87" s="37">
        <v>0</v>
      </c>
    </row>
    <row r="88" spans="1:25" x14ac:dyDescent="0.25">
      <c r="A88" s="36" t="s">
        <v>267</v>
      </c>
      <c r="B88" s="36" t="s">
        <v>268</v>
      </c>
      <c r="C88" s="36" t="s">
        <v>269</v>
      </c>
      <c r="D88" s="36" t="s">
        <v>417</v>
      </c>
      <c r="E88" s="36" t="s">
        <v>245</v>
      </c>
      <c r="F88" s="37">
        <v>1</v>
      </c>
      <c r="G88" s="37">
        <v>1051800</v>
      </c>
      <c r="H88" s="37">
        <v>0</v>
      </c>
      <c r="I88" s="37">
        <v>145291</v>
      </c>
      <c r="J88" s="37">
        <v>0</v>
      </c>
      <c r="K88" s="37">
        <v>3473</v>
      </c>
      <c r="L88" s="42">
        <v>0</v>
      </c>
      <c r="M88" s="37">
        <v>3473</v>
      </c>
      <c r="N88" s="44">
        <v>0</v>
      </c>
      <c r="O88" s="42">
        <v>1</v>
      </c>
      <c r="P88" s="44">
        <v>0</v>
      </c>
      <c r="Q88" s="42">
        <v>1</v>
      </c>
      <c r="S88" s="37">
        <v>0</v>
      </c>
      <c r="T88" s="37">
        <v>551267</v>
      </c>
      <c r="U88" s="37">
        <v>500533</v>
      </c>
      <c r="V88" s="37">
        <v>0</v>
      </c>
      <c r="W88" s="37">
        <v>0</v>
      </c>
      <c r="X88" s="37">
        <v>0</v>
      </c>
      <c r="Y88" s="37">
        <v>0</v>
      </c>
    </row>
    <row r="89" spans="1:25" x14ac:dyDescent="0.25">
      <c r="A89" s="36" t="s">
        <v>271</v>
      </c>
      <c r="B89" s="36" t="s">
        <v>420</v>
      </c>
      <c r="C89" s="36" t="s">
        <v>272</v>
      </c>
      <c r="D89" s="36" t="s">
        <v>421</v>
      </c>
      <c r="E89" s="36" t="s">
        <v>245</v>
      </c>
      <c r="F89" s="37">
        <v>1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42">
        <v>0</v>
      </c>
      <c r="M89" s="37">
        <v>0</v>
      </c>
      <c r="N89" s="44">
        <v>0</v>
      </c>
      <c r="O89" s="42">
        <v>1</v>
      </c>
      <c r="P89" s="44">
        <v>0</v>
      </c>
      <c r="Q89" s="42">
        <v>1</v>
      </c>
      <c r="S89" s="37">
        <v>0</v>
      </c>
      <c r="T89" s="37">
        <v>0</v>
      </c>
      <c r="U89" s="37">
        <v>0</v>
      </c>
      <c r="V89" s="37">
        <v>0</v>
      </c>
      <c r="W89" s="37">
        <v>0</v>
      </c>
      <c r="X89" s="37">
        <v>0</v>
      </c>
      <c r="Y89" s="37">
        <v>0</v>
      </c>
    </row>
    <row r="90" spans="1:25" ht="30" x14ac:dyDescent="0.25">
      <c r="A90" s="36" t="s">
        <v>274</v>
      </c>
      <c r="B90" s="36" t="s">
        <v>275</v>
      </c>
      <c r="C90" s="36" t="s">
        <v>264</v>
      </c>
      <c r="D90" s="36" t="s">
        <v>265</v>
      </c>
      <c r="E90" s="36" t="s">
        <v>245</v>
      </c>
      <c r="F90" s="37">
        <v>1</v>
      </c>
      <c r="G90" s="37">
        <v>95300</v>
      </c>
      <c r="H90" s="37">
        <v>0</v>
      </c>
      <c r="I90" s="37">
        <v>19060</v>
      </c>
      <c r="J90" s="37">
        <v>0</v>
      </c>
      <c r="K90" s="37">
        <v>1588</v>
      </c>
      <c r="L90" s="42">
        <v>1588</v>
      </c>
      <c r="M90" s="37">
        <v>215654</v>
      </c>
      <c r="N90" s="44">
        <v>1</v>
      </c>
      <c r="O90" s="42">
        <v>3</v>
      </c>
      <c r="P90" s="44">
        <v>0.01</v>
      </c>
      <c r="Q90" s="42">
        <v>1</v>
      </c>
      <c r="R90" s="42" t="s">
        <v>266</v>
      </c>
      <c r="S90" s="37">
        <v>0</v>
      </c>
      <c r="T90" s="37">
        <v>95300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</row>
    <row r="91" spans="1:25" ht="30" x14ac:dyDescent="0.25">
      <c r="A91" s="36" t="s">
        <v>276</v>
      </c>
      <c r="B91" s="36" t="s">
        <v>277</v>
      </c>
      <c r="C91" s="36" t="s">
        <v>278</v>
      </c>
      <c r="D91" s="36" t="s">
        <v>279</v>
      </c>
      <c r="E91" s="36" t="s">
        <v>245</v>
      </c>
      <c r="F91" s="37">
        <v>1</v>
      </c>
      <c r="G91" s="37">
        <v>2046533</v>
      </c>
      <c r="H91" s="37">
        <v>0</v>
      </c>
      <c r="I91" s="37">
        <v>2046533</v>
      </c>
      <c r="J91" s="37">
        <v>0</v>
      </c>
      <c r="K91" s="37">
        <v>511633</v>
      </c>
      <c r="L91" s="42">
        <v>0</v>
      </c>
      <c r="M91" s="37">
        <v>0</v>
      </c>
      <c r="N91" s="44">
        <v>0</v>
      </c>
      <c r="O91" s="42">
        <v>1</v>
      </c>
      <c r="P91" s="44">
        <v>0</v>
      </c>
      <c r="Q91" s="42">
        <v>1</v>
      </c>
      <c r="S91" s="37">
        <v>2046533</v>
      </c>
      <c r="T91" s="37">
        <v>0</v>
      </c>
      <c r="U91" s="37">
        <v>0</v>
      </c>
      <c r="V91" s="37">
        <v>0</v>
      </c>
      <c r="W91" s="37">
        <v>0</v>
      </c>
      <c r="X91" s="37">
        <v>0</v>
      </c>
      <c r="Y91" s="37">
        <v>0</v>
      </c>
    </row>
    <row r="92" spans="1:25" x14ac:dyDescent="0.25">
      <c r="A92" s="36" t="s">
        <v>280</v>
      </c>
      <c r="B92" s="36" t="s">
        <v>281</v>
      </c>
      <c r="C92" s="36" t="s">
        <v>282</v>
      </c>
      <c r="D92" s="36" t="s">
        <v>283</v>
      </c>
      <c r="E92" s="36" t="s">
        <v>245</v>
      </c>
      <c r="F92" s="37">
        <v>1</v>
      </c>
      <c r="G92" s="37">
        <v>470117</v>
      </c>
      <c r="H92" s="37">
        <v>0</v>
      </c>
      <c r="I92" s="37">
        <v>462737</v>
      </c>
      <c r="J92" s="37">
        <v>0</v>
      </c>
      <c r="K92" s="37">
        <v>96733</v>
      </c>
      <c r="L92" s="42">
        <v>0</v>
      </c>
      <c r="M92" s="37">
        <v>925188</v>
      </c>
      <c r="N92" s="44">
        <v>0</v>
      </c>
      <c r="O92" s="42">
        <v>1</v>
      </c>
      <c r="P92" s="44">
        <v>0</v>
      </c>
      <c r="Q92" s="42">
        <v>1</v>
      </c>
      <c r="S92" s="37">
        <v>470117</v>
      </c>
      <c r="T92" s="37">
        <v>0</v>
      </c>
      <c r="U92" s="37">
        <v>0</v>
      </c>
      <c r="V92" s="37">
        <v>0</v>
      </c>
      <c r="W92" s="37">
        <v>0</v>
      </c>
      <c r="X92" s="37">
        <v>0</v>
      </c>
      <c r="Y92" s="37">
        <v>0</v>
      </c>
    </row>
    <row r="93" spans="1:25" x14ac:dyDescent="0.25">
      <c r="A93" s="36" t="s">
        <v>284</v>
      </c>
      <c r="B93" s="36" t="s">
        <v>432</v>
      </c>
      <c r="C93" s="36" t="s">
        <v>269</v>
      </c>
      <c r="D93" s="36" t="s">
        <v>417</v>
      </c>
      <c r="E93" s="36" t="s">
        <v>245</v>
      </c>
      <c r="F93" s="37">
        <v>1</v>
      </c>
      <c r="G93" s="37">
        <v>26017933</v>
      </c>
      <c r="H93" s="37">
        <v>0</v>
      </c>
      <c r="I93" s="37">
        <v>23041634</v>
      </c>
      <c r="J93" s="37">
        <v>0</v>
      </c>
      <c r="K93" s="37">
        <v>109123</v>
      </c>
      <c r="L93" s="42">
        <v>0</v>
      </c>
      <c r="M93" s="37">
        <v>4525839</v>
      </c>
      <c r="N93" s="44">
        <v>0</v>
      </c>
      <c r="O93" s="42">
        <v>1</v>
      </c>
      <c r="P93" s="44">
        <v>0</v>
      </c>
      <c r="Q93" s="42">
        <v>1</v>
      </c>
      <c r="S93" s="37">
        <v>25903633</v>
      </c>
      <c r="T93" s="37">
        <v>0</v>
      </c>
      <c r="U93" s="37">
        <v>114300</v>
      </c>
      <c r="V93" s="37">
        <v>0</v>
      </c>
      <c r="W93" s="37">
        <v>0</v>
      </c>
      <c r="X93" s="37">
        <v>0</v>
      </c>
      <c r="Y93" s="37">
        <v>0</v>
      </c>
    </row>
    <row r="94" spans="1:25" x14ac:dyDescent="0.25">
      <c r="A94" s="36" t="s">
        <v>285</v>
      </c>
      <c r="B94" s="36" t="s">
        <v>286</v>
      </c>
      <c r="C94" s="36" t="s">
        <v>269</v>
      </c>
      <c r="D94" s="36" t="s">
        <v>417</v>
      </c>
      <c r="E94" s="36" t="s">
        <v>245</v>
      </c>
      <c r="F94" s="37">
        <v>1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42">
        <v>0</v>
      </c>
      <c r="M94" s="37">
        <v>0</v>
      </c>
      <c r="N94" s="44">
        <v>0</v>
      </c>
      <c r="O94" s="42">
        <v>1</v>
      </c>
      <c r="P94" s="44">
        <v>0</v>
      </c>
      <c r="Q94" s="42">
        <v>1</v>
      </c>
      <c r="S94" s="37">
        <v>0</v>
      </c>
      <c r="T94" s="37">
        <v>0</v>
      </c>
      <c r="U94" s="37">
        <v>0</v>
      </c>
      <c r="V94" s="37">
        <v>0</v>
      </c>
      <c r="W94" s="37">
        <v>0</v>
      </c>
      <c r="X94" s="37">
        <v>0</v>
      </c>
      <c r="Y94" s="37">
        <v>0</v>
      </c>
    </row>
    <row r="95" spans="1:25" x14ac:dyDescent="0.25">
      <c r="A95" s="36" t="s">
        <v>287</v>
      </c>
      <c r="B95" s="36" t="s">
        <v>441</v>
      </c>
      <c r="C95" s="36" t="s">
        <v>272</v>
      </c>
      <c r="D95" s="36" t="s">
        <v>421</v>
      </c>
      <c r="E95" s="36" t="s">
        <v>245</v>
      </c>
      <c r="F95" s="37">
        <v>1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42">
        <v>0</v>
      </c>
      <c r="M95" s="37">
        <v>0</v>
      </c>
      <c r="N95" s="44">
        <v>0</v>
      </c>
      <c r="O95" s="42">
        <v>1</v>
      </c>
      <c r="P95" s="44">
        <v>0</v>
      </c>
      <c r="Q95" s="42">
        <v>1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  <c r="X95" s="37">
        <v>0</v>
      </c>
      <c r="Y95" s="37">
        <v>0</v>
      </c>
    </row>
    <row r="96" spans="1:25" x14ac:dyDescent="0.25">
      <c r="A96" s="36" t="s">
        <v>288</v>
      </c>
      <c r="B96" s="36" t="s">
        <v>289</v>
      </c>
      <c r="C96" s="36" t="s">
        <v>290</v>
      </c>
      <c r="D96" s="36" t="s">
        <v>291</v>
      </c>
      <c r="E96" s="36" t="s">
        <v>159</v>
      </c>
      <c r="F96" s="37">
        <v>1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42">
        <v>0</v>
      </c>
      <c r="M96" s="37">
        <v>8450</v>
      </c>
      <c r="N96" s="44">
        <v>0</v>
      </c>
      <c r="O96" s="42">
        <v>1</v>
      </c>
      <c r="P96" s="44">
        <v>0</v>
      </c>
      <c r="Q96" s="42">
        <v>1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  <c r="X96" s="37">
        <v>0</v>
      </c>
      <c r="Y96" s="37">
        <v>0</v>
      </c>
    </row>
    <row r="97" spans="1:25" x14ac:dyDescent="0.25">
      <c r="A97" s="36" t="s">
        <v>292</v>
      </c>
      <c r="B97" s="36" t="s">
        <v>293</v>
      </c>
      <c r="C97" s="36" t="s">
        <v>294</v>
      </c>
      <c r="D97" s="36" t="s">
        <v>295</v>
      </c>
      <c r="E97" s="36" t="s">
        <v>159</v>
      </c>
      <c r="F97" s="37">
        <v>1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42">
        <v>0</v>
      </c>
      <c r="M97" s="37">
        <v>0</v>
      </c>
      <c r="N97" s="44">
        <v>0</v>
      </c>
      <c r="O97" s="42">
        <v>1</v>
      </c>
      <c r="P97" s="44">
        <v>0</v>
      </c>
      <c r="Q97" s="42">
        <v>1</v>
      </c>
      <c r="S97" s="37">
        <v>0</v>
      </c>
      <c r="T97" s="37">
        <v>0</v>
      </c>
      <c r="U97" s="37">
        <v>0</v>
      </c>
      <c r="V97" s="37">
        <v>0</v>
      </c>
      <c r="W97" s="37">
        <v>0</v>
      </c>
      <c r="X97" s="37">
        <v>0</v>
      </c>
      <c r="Y97" s="37">
        <v>0</v>
      </c>
    </row>
    <row r="98" spans="1:25" ht="30" x14ac:dyDescent="0.25">
      <c r="A98" s="36" t="s">
        <v>296</v>
      </c>
      <c r="B98" s="36" t="s">
        <v>297</v>
      </c>
      <c r="C98" s="36" t="s">
        <v>298</v>
      </c>
      <c r="D98" s="36" t="s">
        <v>299</v>
      </c>
      <c r="E98" s="36" t="s">
        <v>159</v>
      </c>
      <c r="F98" s="37">
        <v>1</v>
      </c>
      <c r="G98" s="37">
        <v>20833</v>
      </c>
      <c r="H98" s="37">
        <v>0</v>
      </c>
      <c r="I98" s="37">
        <v>4167</v>
      </c>
      <c r="J98" s="37">
        <v>0</v>
      </c>
      <c r="K98" s="37">
        <v>337</v>
      </c>
      <c r="L98" s="42">
        <v>0</v>
      </c>
      <c r="M98" s="37">
        <v>933</v>
      </c>
      <c r="N98" s="44">
        <v>0</v>
      </c>
      <c r="O98" s="42">
        <v>1</v>
      </c>
      <c r="P98" s="44">
        <v>0</v>
      </c>
      <c r="Q98" s="42">
        <v>1</v>
      </c>
      <c r="S98" s="37">
        <v>0</v>
      </c>
      <c r="T98" s="37">
        <v>20833</v>
      </c>
      <c r="U98" s="37">
        <v>0</v>
      </c>
      <c r="V98" s="37">
        <v>0</v>
      </c>
      <c r="W98" s="37">
        <v>0</v>
      </c>
      <c r="X98" s="37">
        <v>0</v>
      </c>
      <c r="Y98" s="37">
        <v>0</v>
      </c>
    </row>
    <row r="99" spans="1:25" ht="30" x14ac:dyDescent="0.25">
      <c r="A99" s="36" t="s">
        <v>300</v>
      </c>
      <c r="B99" s="36" t="s">
        <v>301</v>
      </c>
      <c r="C99" s="36" t="s">
        <v>302</v>
      </c>
      <c r="D99" s="36" t="s">
        <v>583</v>
      </c>
      <c r="E99" s="36" t="s">
        <v>159</v>
      </c>
      <c r="F99" s="37">
        <v>2</v>
      </c>
      <c r="G99" s="37">
        <v>8910733</v>
      </c>
      <c r="H99" s="37">
        <v>0</v>
      </c>
      <c r="I99" s="37">
        <v>8910733</v>
      </c>
      <c r="J99" s="37">
        <v>0</v>
      </c>
      <c r="K99" s="37">
        <v>2227694</v>
      </c>
      <c r="L99" s="42">
        <v>0</v>
      </c>
      <c r="M99" s="37">
        <v>2228913</v>
      </c>
      <c r="N99" s="44">
        <v>0</v>
      </c>
      <c r="O99" s="42">
        <v>1</v>
      </c>
      <c r="P99" s="44">
        <v>0</v>
      </c>
      <c r="Q99" s="42">
        <v>1</v>
      </c>
      <c r="S99" s="37">
        <v>8910733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</row>
    <row r="100" spans="1:25" x14ac:dyDescent="0.25">
      <c r="A100" s="36" t="s">
        <v>303</v>
      </c>
      <c r="B100" s="36" t="s">
        <v>304</v>
      </c>
      <c r="C100" s="36" t="s">
        <v>305</v>
      </c>
      <c r="D100" s="36" t="s">
        <v>306</v>
      </c>
      <c r="E100" s="36" t="s">
        <v>159</v>
      </c>
      <c r="F100" s="37">
        <v>2</v>
      </c>
      <c r="G100" s="37">
        <v>3822200</v>
      </c>
      <c r="H100" s="37">
        <v>0</v>
      </c>
      <c r="I100" s="37">
        <v>2947240</v>
      </c>
      <c r="J100" s="37">
        <v>0</v>
      </c>
      <c r="K100" s="37">
        <v>-137272</v>
      </c>
      <c r="L100" s="42">
        <v>0</v>
      </c>
      <c r="M100" s="37">
        <v>-136469</v>
      </c>
      <c r="N100" s="44">
        <v>0</v>
      </c>
      <c r="O100" s="42">
        <v>1</v>
      </c>
      <c r="P100" s="44">
        <v>0</v>
      </c>
      <c r="Q100" s="42">
        <v>1</v>
      </c>
      <c r="S100" s="37">
        <v>2728500</v>
      </c>
      <c r="T100" s="37">
        <v>1093700</v>
      </c>
      <c r="U100" s="37">
        <v>0</v>
      </c>
      <c r="V100" s="37">
        <v>0</v>
      </c>
      <c r="W100" s="37">
        <v>0</v>
      </c>
      <c r="X100" s="37">
        <v>0</v>
      </c>
      <c r="Y100" s="37">
        <v>0</v>
      </c>
    </row>
    <row r="101" spans="1:25" x14ac:dyDescent="0.25">
      <c r="A101" s="36" t="s">
        <v>307</v>
      </c>
      <c r="B101" s="36" t="s">
        <v>588</v>
      </c>
      <c r="C101" s="36" t="s">
        <v>308</v>
      </c>
      <c r="D101" s="36" t="s">
        <v>309</v>
      </c>
      <c r="E101" s="36" t="s">
        <v>159</v>
      </c>
      <c r="F101" s="37">
        <v>1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42">
        <v>0</v>
      </c>
      <c r="M101" s="37">
        <v>0</v>
      </c>
      <c r="N101" s="44">
        <v>0</v>
      </c>
      <c r="O101" s="42">
        <v>1</v>
      </c>
      <c r="P101" s="44">
        <v>0</v>
      </c>
      <c r="Q101" s="42">
        <v>1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  <c r="X101" s="37">
        <v>0</v>
      </c>
      <c r="Y101" s="3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77D2-82F0-4796-9EF2-D4679CB1671F}">
  <dimension ref="A1:F36"/>
  <sheetViews>
    <sheetView workbookViewId="0">
      <selection activeCell="F3" sqref="F3"/>
    </sheetView>
  </sheetViews>
  <sheetFormatPr baseColWidth="10" defaultColWidth="54.85546875" defaultRowHeight="15" x14ac:dyDescent="0.25"/>
  <cols>
    <col min="1" max="1" width="12.7109375" bestFit="1" customWidth="1"/>
    <col min="2" max="2" width="22.5703125" bestFit="1" customWidth="1"/>
    <col min="3" max="5" width="18.42578125" bestFit="1" customWidth="1"/>
    <col min="6" max="6" width="24.85546875" bestFit="1" customWidth="1"/>
  </cols>
  <sheetData>
    <row r="1" spans="1:6" x14ac:dyDescent="0.25">
      <c r="A1" s="3" t="s">
        <v>591</v>
      </c>
      <c r="B1" s="4" t="s">
        <v>592</v>
      </c>
      <c r="C1" s="4" t="s">
        <v>593</v>
      </c>
      <c r="D1" s="5" t="s">
        <v>594</v>
      </c>
      <c r="E1" s="5" t="s">
        <v>595</v>
      </c>
      <c r="F1" s="6" t="s">
        <v>664</v>
      </c>
    </row>
    <row r="2" spans="1:6" x14ac:dyDescent="0.25">
      <c r="A2" s="7" t="s">
        <v>596</v>
      </c>
      <c r="B2" s="8" t="s">
        <v>471</v>
      </c>
      <c r="C2" s="9">
        <v>375</v>
      </c>
      <c r="D2" s="8">
        <v>361</v>
      </c>
      <c r="E2" s="8">
        <v>332</v>
      </c>
      <c r="F2" s="10">
        <f>(E2-D2)/E2</f>
        <v>-8.7349397590361449E-2</v>
      </c>
    </row>
    <row r="3" spans="1:6" x14ac:dyDescent="0.25">
      <c r="A3" s="7" t="s">
        <v>597</v>
      </c>
      <c r="B3" s="8" t="s">
        <v>598</v>
      </c>
      <c r="C3" s="9">
        <v>182</v>
      </c>
      <c r="D3" s="8">
        <v>171</v>
      </c>
      <c r="E3" s="8">
        <v>156</v>
      </c>
      <c r="F3" s="21">
        <f t="shared" ref="F3:F36" si="0">(E3-D3)/E3</f>
        <v>-9.6153846153846159E-2</v>
      </c>
    </row>
    <row r="4" spans="1:6" x14ac:dyDescent="0.25">
      <c r="A4" s="7" t="s">
        <v>599</v>
      </c>
      <c r="B4" s="8" t="s">
        <v>600</v>
      </c>
      <c r="C4" s="9">
        <v>556</v>
      </c>
      <c r="D4" s="8">
        <v>549</v>
      </c>
      <c r="E4" s="8">
        <v>530</v>
      </c>
      <c r="F4" s="10">
        <f t="shared" si="0"/>
        <v>-3.5849056603773584E-2</v>
      </c>
    </row>
    <row r="5" spans="1:6" x14ac:dyDescent="0.25">
      <c r="A5" s="7" t="s">
        <v>601</v>
      </c>
      <c r="B5" s="8" t="s">
        <v>602</v>
      </c>
      <c r="C5" s="9">
        <v>239</v>
      </c>
      <c r="D5" s="8">
        <v>234</v>
      </c>
      <c r="E5" s="8">
        <v>218</v>
      </c>
      <c r="F5" s="10">
        <f t="shared" si="0"/>
        <v>-7.3394495412844041E-2</v>
      </c>
    </row>
    <row r="6" spans="1:6" x14ac:dyDescent="0.25">
      <c r="A6" s="7" t="s">
        <v>603</v>
      </c>
      <c r="B6" s="8" t="s">
        <v>604</v>
      </c>
      <c r="C6" s="9">
        <v>260</v>
      </c>
      <c r="D6" s="8">
        <v>259</v>
      </c>
      <c r="E6" s="8">
        <v>253</v>
      </c>
      <c r="F6" s="10">
        <f t="shared" si="0"/>
        <v>-2.3715415019762844E-2</v>
      </c>
    </row>
    <row r="7" spans="1:6" x14ac:dyDescent="0.25">
      <c r="A7" s="7" t="s">
        <v>605</v>
      </c>
      <c r="B7" s="8" t="s">
        <v>606</v>
      </c>
      <c r="C7" s="9">
        <v>1081</v>
      </c>
      <c r="D7" s="8">
        <v>1089</v>
      </c>
      <c r="E7" s="8">
        <v>1099</v>
      </c>
      <c r="F7" s="10">
        <f t="shared" si="0"/>
        <v>9.0991810737033659E-3</v>
      </c>
    </row>
    <row r="8" spans="1:6" x14ac:dyDescent="0.25">
      <c r="A8" s="7" t="s">
        <v>607</v>
      </c>
      <c r="B8" s="8" t="s">
        <v>608</v>
      </c>
      <c r="C8" s="9">
        <v>278</v>
      </c>
      <c r="D8" s="8">
        <v>280</v>
      </c>
      <c r="E8" s="8">
        <v>282</v>
      </c>
      <c r="F8" s="10">
        <f t="shared" si="0"/>
        <v>7.0921985815602835E-3</v>
      </c>
    </row>
    <row r="9" spans="1:6" x14ac:dyDescent="0.25">
      <c r="A9" s="7" t="s">
        <v>609</v>
      </c>
      <c r="B9" s="8" t="s">
        <v>610</v>
      </c>
      <c r="C9" s="9">
        <v>1993</v>
      </c>
      <c r="D9" s="8">
        <v>2043</v>
      </c>
      <c r="E9" s="8">
        <v>2090</v>
      </c>
      <c r="F9" s="10">
        <f t="shared" si="0"/>
        <v>2.2488038277511963E-2</v>
      </c>
    </row>
    <row r="10" spans="1:6" x14ac:dyDescent="0.25">
      <c r="A10" s="7" t="s">
        <v>611</v>
      </c>
      <c r="B10" s="8" t="s">
        <v>612</v>
      </c>
      <c r="C10" s="9">
        <v>550</v>
      </c>
      <c r="D10" s="8">
        <v>562</v>
      </c>
      <c r="E10" s="8">
        <v>574</v>
      </c>
      <c r="F10" s="10">
        <f t="shared" si="0"/>
        <v>2.0905923344947737E-2</v>
      </c>
    </row>
    <row r="11" spans="1:6" x14ac:dyDescent="0.25">
      <c r="A11" s="7" t="s">
        <v>613</v>
      </c>
      <c r="B11" s="8" t="s">
        <v>614</v>
      </c>
      <c r="C11" s="9"/>
      <c r="D11" s="8">
        <v>228</v>
      </c>
      <c r="E11" s="8">
        <v>228</v>
      </c>
      <c r="F11" s="10">
        <f t="shared" si="0"/>
        <v>0</v>
      </c>
    </row>
    <row r="12" spans="1:6" x14ac:dyDescent="0.25">
      <c r="A12" s="7" t="s">
        <v>615</v>
      </c>
      <c r="B12" s="8" t="s">
        <v>616</v>
      </c>
      <c r="C12" s="9">
        <v>530</v>
      </c>
      <c r="D12" s="8">
        <v>534</v>
      </c>
      <c r="E12" s="8">
        <v>537</v>
      </c>
      <c r="F12" s="10">
        <f t="shared" si="0"/>
        <v>5.5865921787709499E-3</v>
      </c>
    </row>
    <row r="13" spans="1:6" x14ac:dyDescent="0.25">
      <c r="A13" s="7" t="s">
        <v>617</v>
      </c>
      <c r="B13" s="8" t="s">
        <v>618</v>
      </c>
      <c r="C13" s="9"/>
      <c r="D13" s="8">
        <v>765</v>
      </c>
      <c r="E13" s="8">
        <v>756</v>
      </c>
      <c r="F13" s="10">
        <f t="shared" si="0"/>
        <v>-1.1904761904761904E-2</v>
      </c>
    </row>
    <row r="14" spans="1:6" x14ac:dyDescent="0.25">
      <c r="A14" s="7" t="s">
        <v>619</v>
      </c>
      <c r="B14" s="8" t="s">
        <v>620</v>
      </c>
      <c r="C14" s="9">
        <v>757</v>
      </c>
      <c r="D14" s="8">
        <v>766</v>
      </c>
      <c r="E14" s="8">
        <v>780</v>
      </c>
      <c r="F14" s="10">
        <f t="shared" si="0"/>
        <v>1.7948717948717947E-2</v>
      </c>
    </row>
    <row r="15" spans="1:6" x14ac:dyDescent="0.25">
      <c r="A15" s="7" t="s">
        <v>621</v>
      </c>
      <c r="B15" s="8" t="s">
        <v>622</v>
      </c>
      <c r="C15" s="9">
        <v>153</v>
      </c>
      <c r="D15" s="8">
        <v>153</v>
      </c>
      <c r="E15" s="8">
        <v>154</v>
      </c>
      <c r="F15" s="10">
        <f t="shared" si="0"/>
        <v>6.4935064935064939E-3</v>
      </c>
    </row>
    <row r="16" spans="1:6" x14ac:dyDescent="0.25">
      <c r="A16" s="7" t="s">
        <v>623</v>
      </c>
      <c r="B16" s="8" t="s">
        <v>624</v>
      </c>
      <c r="C16" s="9">
        <v>1029</v>
      </c>
      <c r="D16" s="8">
        <v>1079</v>
      </c>
      <c r="E16" s="8">
        <v>1129</v>
      </c>
      <c r="F16" s="10">
        <f t="shared" si="0"/>
        <v>4.4286979627989373E-2</v>
      </c>
    </row>
    <row r="17" spans="1:6" x14ac:dyDescent="0.25">
      <c r="A17" s="7" t="s">
        <v>625</v>
      </c>
      <c r="B17" s="8" t="s">
        <v>626</v>
      </c>
      <c r="C17" s="9">
        <v>149</v>
      </c>
      <c r="D17" s="8">
        <v>160</v>
      </c>
      <c r="E17" s="8">
        <v>166</v>
      </c>
      <c r="F17" s="10">
        <f t="shared" si="0"/>
        <v>3.614457831325301E-2</v>
      </c>
    </row>
    <row r="18" spans="1:6" x14ac:dyDescent="0.25">
      <c r="A18" s="7" t="s">
        <v>627</v>
      </c>
      <c r="B18" s="8" t="s">
        <v>628</v>
      </c>
      <c r="C18" s="9">
        <v>162</v>
      </c>
      <c r="D18" s="8">
        <v>165</v>
      </c>
      <c r="E18" s="8">
        <v>166</v>
      </c>
      <c r="F18" s="10">
        <f t="shared" si="0"/>
        <v>6.024096385542169E-3</v>
      </c>
    </row>
    <row r="19" spans="1:6" x14ac:dyDescent="0.25">
      <c r="A19" s="7" t="s">
        <v>629</v>
      </c>
      <c r="B19" s="8" t="s">
        <v>630</v>
      </c>
      <c r="C19" s="9">
        <v>77</v>
      </c>
      <c r="D19" s="8">
        <v>77</v>
      </c>
      <c r="E19" s="8">
        <v>77</v>
      </c>
      <c r="F19" s="10">
        <f t="shared" si="0"/>
        <v>0</v>
      </c>
    </row>
    <row r="20" spans="1:6" x14ac:dyDescent="0.25">
      <c r="A20" s="7" t="s">
        <v>631</v>
      </c>
      <c r="B20" s="8" t="s">
        <v>632</v>
      </c>
      <c r="C20" s="9"/>
      <c r="D20" s="8">
        <v>391</v>
      </c>
      <c r="E20" s="8">
        <v>406</v>
      </c>
      <c r="F20" s="10">
        <f t="shared" si="0"/>
        <v>3.6945812807881777E-2</v>
      </c>
    </row>
    <row r="21" spans="1:6" x14ac:dyDescent="0.25">
      <c r="A21" s="7" t="s">
        <v>633</v>
      </c>
      <c r="B21" s="8" t="s">
        <v>634</v>
      </c>
      <c r="C21" s="9">
        <v>733</v>
      </c>
      <c r="D21" s="8">
        <v>748</v>
      </c>
      <c r="E21" s="8">
        <v>765</v>
      </c>
      <c r="F21" s="10">
        <f t="shared" si="0"/>
        <v>2.2222222222222223E-2</v>
      </c>
    </row>
    <row r="22" spans="1:6" x14ac:dyDescent="0.25">
      <c r="A22" s="7" t="s">
        <v>635</v>
      </c>
      <c r="B22" s="8" t="s">
        <v>636</v>
      </c>
      <c r="C22" s="9">
        <v>533</v>
      </c>
      <c r="D22" s="8">
        <v>543</v>
      </c>
      <c r="E22" s="8">
        <v>544</v>
      </c>
      <c r="F22" s="10">
        <f t="shared" si="0"/>
        <v>1.838235294117647E-3</v>
      </c>
    </row>
    <row r="23" spans="1:6" x14ac:dyDescent="0.25">
      <c r="A23" s="7" t="s">
        <v>637</v>
      </c>
      <c r="B23" s="8" t="s">
        <v>638</v>
      </c>
      <c r="C23" s="9">
        <v>144</v>
      </c>
      <c r="D23" s="8">
        <v>139</v>
      </c>
      <c r="E23" s="8">
        <v>126</v>
      </c>
      <c r="F23" s="10">
        <f t="shared" si="0"/>
        <v>-0.10317460317460317</v>
      </c>
    </row>
    <row r="24" spans="1:6" x14ac:dyDescent="0.25">
      <c r="A24" s="7" t="s">
        <v>639</v>
      </c>
      <c r="B24" s="8" t="s">
        <v>640</v>
      </c>
      <c r="C24" s="9">
        <v>139</v>
      </c>
      <c r="D24" s="8">
        <v>141</v>
      </c>
      <c r="E24" s="8">
        <v>139</v>
      </c>
      <c r="F24" s="10">
        <f t="shared" si="0"/>
        <v>-1.4388489208633094E-2</v>
      </c>
    </row>
    <row r="25" spans="1:6" x14ac:dyDescent="0.25">
      <c r="A25" s="7" t="s">
        <v>641</v>
      </c>
      <c r="B25" s="8" t="s">
        <v>642</v>
      </c>
      <c r="C25" s="9">
        <v>424</v>
      </c>
      <c r="D25" s="8">
        <v>436</v>
      </c>
      <c r="E25" s="8">
        <v>447</v>
      </c>
      <c r="F25" s="10">
        <f t="shared" si="0"/>
        <v>2.4608501118568233E-2</v>
      </c>
    </row>
    <row r="26" spans="1:6" x14ac:dyDescent="0.25">
      <c r="A26" s="7" t="s">
        <v>643</v>
      </c>
      <c r="B26" s="8" t="s">
        <v>644</v>
      </c>
      <c r="C26" s="9">
        <v>463</v>
      </c>
      <c r="D26" s="8">
        <v>481</v>
      </c>
      <c r="E26" s="8">
        <v>503</v>
      </c>
      <c r="F26" s="10">
        <f t="shared" si="0"/>
        <v>4.37375745526839E-2</v>
      </c>
    </row>
    <row r="27" spans="1:6" x14ac:dyDescent="0.25">
      <c r="A27" s="7" t="s">
        <v>645</v>
      </c>
      <c r="B27" s="8" t="s">
        <v>646</v>
      </c>
      <c r="C27" s="9">
        <v>320</v>
      </c>
      <c r="D27" s="8">
        <v>328</v>
      </c>
      <c r="E27" s="8">
        <v>335</v>
      </c>
      <c r="F27" s="10">
        <f t="shared" si="0"/>
        <v>2.0895522388059702E-2</v>
      </c>
    </row>
    <row r="28" spans="1:6" x14ac:dyDescent="0.25">
      <c r="A28" s="7" t="s">
        <v>647</v>
      </c>
      <c r="B28" s="8" t="s">
        <v>648</v>
      </c>
      <c r="C28" s="9">
        <v>365</v>
      </c>
      <c r="D28" s="8">
        <v>375</v>
      </c>
      <c r="E28" s="8">
        <v>387</v>
      </c>
      <c r="F28" s="10">
        <f t="shared" si="0"/>
        <v>3.1007751937984496E-2</v>
      </c>
    </row>
    <row r="29" spans="1:6" x14ac:dyDescent="0.25">
      <c r="A29" s="7" t="s">
        <v>649</v>
      </c>
      <c r="B29" s="8" t="s">
        <v>650</v>
      </c>
      <c r="C29" s="9">
        <v>495</v>
      </c>
      <c r="D29" s="8">
        <v>521</v>
      </c>
      <c r="E29" s="8">
        <v>549</v>
      </c>
      <c r="F29" s="10">
        <f t="shared" si="0"/>
        <v>5.1001821493624776E-2</v>
      </c>
    </row>
    <row r="30" spans="1:6" x14ac:dyDescent="0.25">
      <c r="A30" s="7" t="s">
        <v>651</v>
      </c>
      <c r="B30" s="8" t="s">
        <v>652</v>
      </c>
      <c r="C30" s="9">
        <v>1235</v>
      </c>
      <c r="D30" s="8">
        <v>1274</v>
      </c>
      <c r="E30" s="8">
        <v>1332</v>
      </c>
      <c r="F30" s="10">
        <f t="shared" si="0"/>
        <v>4.3543543543543541E-2</v>
      </c>
    </row>
    <row r="31" spans="1:6" x14ac:dyDescent="0.25">
      <c r="A31" s="7" t="s">
        <v>653</v>
      </c>
      <c r="B31" s="8" t="s">
        <v>654</v>
      </c>
      <c r="C31" s="9">
        <v>1780</v>
      </c>
      <c r="D31" s="8">
        <v>1880</v>
      </c>
      <c r="E31" s="8">
        <v>2005</v>
      </c>
      <c r="F31" s="10">
        <f t="shared" si="0"/>
        <v>6.2344139650872821E-2</v>
      </c>
    </row>
    <row r="32" spans="1:6" x14ac:dyDescent="0.25">
      <c r="A32" s="7" t="s">
        <v>655</v>
      </c>
      <c r="B32" s="8" t="s">
        <v>395</v>
      </c>
      <c r="C32" s="9">
        <v>1092</v>
      </c>
      <c r="D32" s="8">
        <v>1184</v>
      </c>
      <c r="E32" s="8">
        <v>1324</v>
      </c>
      <c r="F32" s="10">
        <f t="shared" si="0"/>
        <v>0.10574018126888217</v>
      </c>
    </row>
    <row r="33" spans="1:6" x14ac:dyDescent="0.25">
      <c r="A33" s="7" t="s">
        <v>656</v>
      </c>
      <c r="B33" s="8" t="s">
        <v>657</v>
      </c>
      <c r="C33" s="9">
        <v>171</v>
      </c>
      <c r="D33" s="8">
        <v>183</v>
      </c>
      <c r="E33" s="8">
        <v>197</v>
      </c>
      <c r="F33" s="10">
        <f t="shared" si="0"/>
        <v>7.1065989847715741E-2</v>
      </c>
    </row>
    <row r="34" spans="1:6" x14ac:dyDescent="0.25">
      <c r="A34" s="7" t="s">
        <v>658</v>
      </c>
      <c r="B34" s="8" t="s">
        <v>659</v>
      </c>
      <c r="C34" s="9">
        <v>620</v>
      </c>
      <c r="D34" s="8">
        <v>659</v>
      </c>
      <c r="E34" s="8">
        <v>712</v>
      </c>
      <c r="F34" s="10">
        <f t="shared" si="0"/>
        <v>7.4438202247191013E-2</v>
      </c>
    </row>
    <row r="35" spans="1:6" x14ac:dyDescent="0.25">
      <c r="A35" s="7" t="s">
        <v>660</v>
      </c>
      <c r="B35" s="8" t="s">
        <v>661</v>
      </c>
      <c r="C35" s="9"/>
      <c r="D35" s="8">
        <v>1409</v>
      </c>
      <c r="E35" s="8">
        <v>1579</v>
      </c>
      <c r="F35" s="10">
        <f t="shared" si="0"/>
        <v>0.10766307789740343</v>
      </c>
    </row>
    <row r="36" spans="1:6" x14ac:dyDescent="0.25">
      <c r="A36" s="11" t="s">
        <v>662</v>
      </c>
      <c r="B36" s="12" t="s">
        <v>663</v>
      </c>
      <c r="C36" s="13">
        <v>770</v>
      </c>
      <c r="D36" s="12">
        <v>829</v>
      </c>
      <c r="E36" s="12">
        <v>888</v>
      </c>
      <c r="F36" s="14">
        <f t="shared" si="0"/>
        <v>6.6441441441441443E-2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1"/>
  <sheetViews>
    <sheetView workbookViewId="0">
      <selection activeCell="J1" sqref="J1"/>
    </sheetView>
  </sheetViews>
  <sheetFormatPr baseColWidth="10" defaultColWidth="9.140625" defaultRowHeight="15" x14ac:dyDescent="0.25"/>
  <cols>
    <col min="1" max="1" width="13.5703125" bestFit="1" customWidth="1"/>
    <col min="2" max="2" width="39" bestFit="1" customWidth="1"/>
    <col min="3" max="3" width="15.42578125" bestFit="1" customWidth="1"/>
    <col min="4" max="4" width="37.85546875" bestFit="1" customWidth="1"/>
    <col min="5" max="5" width="16.42578125" bestFit="1" customWidth="1"/>
    <col min="6" max="6" width="30.42578125" bestFit="1" customWidth="1"/>
    <col min="7" max="7" width="5" bestFit="1" customWidth="1"/>
    <col min="8" max="8" width="9.42578125" bestFit="1" customWidth="1"/>
    <col min="9" max="9" width="9.5703125" bestFit="1" customWidth="1"/>
    <col min="10" max="10" width="10.28515625" bestFit="1" customWidth="1"/>
    <col min="11" max="11" width="31.7109375" bestFit="1" customWidth="1"/>
    <col min="12" max="13" width="10.28515625" bestFit="1" customWidth="1"/>
    <col min="14" max="14" width="18.85546875" bestFit="1" customWidth="1"/>
    <col min="15" max="15" width="12.85546875" bestFit="1" customWidth="1"/>
    <col min="16" max="16" width="127.5703125" bestFit="1" customWidth="1"/>
    <col min="17" max="17" width="7.5703125" bestFit="1" customWidth="1"/>
    <col min="18" max="18" width="7.7109375" bestFit="1" customWidth="1"/>
    <col min="19" max="19" width="10.7109375" bestFit="1" customWidth="1"/>
  </cols>
  <sheetData>
    <row r="1" spans="1:19" x14ac:dyDescent="0.25">
      <c r="A1" t="s">
        <v>311</v>
      </c>
      <c r="B1" t="s">
        <v>312</v>
      </c>
      <c r="C1" t="s">
        <v>313</v>
      </c>
      <c r="D1" t="s">
        <v>314</v>
      </c>
      <c r="E1" t="s">
        <v>315</v>
      </c>
      <c r="F1" t="s">
        <v>316</v>
      </c>
      <c r="G1" t="s">
        <v>317</v>
      </c>
      <c r="H1" t="s">
        <v>318</v>
      </c>
      <c r="I1" t="s">
        <v>319</v>
      </c>
      <c r="J1" t="s">
        <v>320</v>
      </c>
      <c r="K1" t="s">
        <v>321</v>
      </c>
      <c r="L1" t="s">
        <v>322</v>
      </c>
      <c r="M1" t="s">
        <v>323</v>
      </c>
      <c r="N1" t="s">
        <v>324</v>
      </c>
      <c r="O1" t="s">
        <v>325</v>
      </c>
      <c r="P1" t="s">
        <v>326</v>
      </c>
      <c r="Q1" t="s">
        <v>327</v>
      </c>
      <c r="R1" t="s">
        <v>328</v>
      </c>
      <c r="S1" t="s">
        <v>329</v>
      </c>
    </row>
    <row r="2" spans="1:19" x14ac:dyDescent="0.25">
      <c r="A2" t="s">
        <v>4</v>
      </c>
      <c r="B2" t="s">
        <v>330</v>
      </c>
      <c r="C2" t="s">
        <v>5</v>
      </c>
      <c r="D2" t="s">
        <v>6</v>
      </c>
      <c r="E2" t="s">
        <v>331</v>
      </c>
      <c r="F2" t="s">
        <v>332</v>
      </c>
      <c r="G2">
        <v>304</v>
      </c>
      <c r="H2">
        <v>10</v>
      </c>
      <c r="I2">
        <v>4</v>
      </c>
      <c r="J2">
        <v>90</v>
      </c>
      <c r="K2" t="s">
        <v>333</v>
      </c>
      <c r="L2" t="s">
        <v>334</v>
      </c>
      <c r="M2">
        <v>10</v>
      </c>
      <c r="N2" t="s">
        <v>335</v>
      </c>
      <c r="O2" t="s">
        <v>336</v>
      </c>
      <c r="P2" t="s">
        <v>337</v>
      </c>
      <c r="Q2" t="s">
        <v>338</v>
      </c>
      <c r="R2" t="s">
        <v>339</v>
      </c>
      <c r="S2" s="2">
        <v>40259</v>
      </c>
    </row>
    <row r="3" spans="1:19" x14ac:dyDescent="0.25">
      <c r="A3" t="s">
        <v>27</v>
      </c>
      <c r="B3" t="s">
        <v>340</v>
      </c>
      <c r="C3" t="s">
        <v>28</v>
      </c>
      <c r="D3" t="s">
        <v>29</v>
      </c>
      <c r="E3" t="s">
        <v>341</v>
      </c>
      <c r="F3" t="s">
        <v>332</v>
      </c>
      <c r="G3">
        <v>716</v>
      </c>
      <c r="H3">
        <v>65</v>
      </c>
      <c r="I3">
        <v>25</v>
      </c>
      <c r="J3">
        <v>10</v>
      </c>
      <c r="K3" t="s">
        <v>342</v>
      </c>
      <c r="L3" t="s">
        <v>343</v>
      </c>
      <c r="M3">
        <v>5</v>
      </c>
      <c r="N3" t="s">
        <v>344</v>
      </c>
      <c r="O3" t="s">
        <v>345</v>
      </c>
      <c r="P3" t="s">
        <v>346</v>
      </c>
      <c r="Q3">
        <v>16</v>
      </c>
      <c r="R3" t="s">
        <v>339</v>
      </c>
      <c r="S3" s="2">
        <v>40259</v>
      </c>
    </row>
    <row r="4" spans="1:19" x14ac:dyDescent="0.25">
      <c r="A4" t="s">
        <v>215</v>
      </c>
      <c r="B4" t="s">
        <v>347</v>
      </c>
      <c r="C4" t="s">
        <v>216</v>
      </c>
      <c r="D4" t="s">
        <v>217</v>
      </c>
      <c r="E4" t="s">
        <v>348</v>
      </c>
      <c r="F4" t="s">
        <v>349</v>
      </c>
      <c r="G4">
        <v>2354</v>
      </c>
      <c r="H4">
        <v>30</v>
      </c>
      <c r="I4">
        <v>0</v>
      </c>
      <c r="J4">
        <v>0</v>
      </c>
      <c r="K4" t="s">
        <v>350</v>
      </c>
      <c r="L4" t="s">
        <v>351</v>
      </c>
      <c r="M4">
        <v>2</v>
      </c>
      <c r="N4" t="s">
        <v>352</v>
      </c>
      <c r="O4" t="s">
        <v>353</v>
      </c>
      <c r="P4" t="s">
        <v>354</v>
      </c>
      <c r="Q4">
        <v>0</v>
      </c>
      <c r="R4" t="s">
        <v>339</v>
      </c>
      <c r="S4" s="2">
        <v>40259</v>
      </c>
    </row>
    <row r="5" spans="1:19" x14ac:dyDescent="0.25">
      <c r="A5" t="s">
        <v>218</v>
      </c>
      <c r="B5" t="s">
        <v>219</v>
      </c>
      <c r="C5" t="s">
        <v>216</v>
      </c>
      <c r="D5" t="s">
        <v>217</v>
      </c>
      <c r="E5" t="s">
        <v>348</v>
      </c>
      <c r="F5" t="s">
        <v>349</v>
      </c>
      <c r="G5">
        <v>2327</v>
      </c>
      <c r="H5">
        <v>20</v>
      </c>
      <c r="I5">
        <v>0</v>
      </c>
      <c r="J5">
        <v>0</v>
      </c>
      <c r="K5" t="s">
        <v>350</v>
      </c>
      <c r="L5" t="s">
        <v>355</v>
      </c>
      <c r="M5">
        <v>2</v>
      </c>
      <c r="N5" t="s">
        <v>352</v>
      </c>
      <c r="O5" t="s">
        <v>356</v>
      </c>
      <c r="P5" t="s">
        <v>357</v>
      </c>
      <c r="Q5">
        <v>0</v>
      </c>
      <c r="R5" t="s">
        <v>358</v>
      </c>
      <c r="S5" s="2">
        <v>40259</v>
      </c>
    </row>
    <row r="6" spans="1:19" x14ac:dyDescent="0.25">
      <c r="A6" t="s">
        <v>220</v>
      </c>
      <c r="B6" t="s">
        <v>221</v>
      </c>
      <c r="C6" t="s">
        <v>194</v>
      </c>
      <c r="D6" t="s">
        <v>195</v>
      </c>
      <c r="E6" t="s">
        <v>359</v>
      </c>
      <c r="F6" t="s">
        <v>332</v>
      </c>
      <c r="G6">
        <v>477</v>
      </c>
      <c r="H6">
        <v>83</v>
      </c>
      <c r="I6">
        <v>35</v>
      </c>
      <c r="J6">
        <v>280</v>
      </c>
      <c r="K6" t="s">
        <v>350</v>
      </c>
      <c r="L6" t="s">
        <v>360</v>
      </c>
      <c r="M6">
        <v>7</v>
      </c>
      <c r="N6" t="s">
        <v>361</v>
      </c>
      <c r="O6" t="s">
        <v>345</v>
      </c>
      <c r="P6" t="s">
        <v>346</v>
      </c>
      <c r="Q6">
        <v>767</v>
      </c>
      <c r="R6" t="s">
        <v>339</v>
      </c>
      <c r="S6" s="2">
        <v>40259</v>
      </c>
    </row>
    <row r="7" spans="1:19" x14ac:dyDescent="0.25">
      <c r="A7" t="s">
        <v>223</v>
      </c>
      <c r="B7" t="s">
        <v>224</v>
      </c>
      <c r="C7" t="s">
        <v>225</v>
      </c>
      <c r="D7" t="s">
        <v>226</v>
      </c>
      <c r="E7" t="s">
        <v>348</v>
      </c>
      <c r="F7" t="s">
        <v>332</v>
      </c>
      <c r="G7">
        <v>147</v>
      </c>
      <c r="H7">
        <v>54</v>
      </c>
      <c r="I7">
        <v>13</v>
      </c>
      <c r="J7">
        <v>90</v>
      </c>
      <c r="K7" t="s">
        <v>350</v>
      </c>
      <c r="L7" t="s">
        <v>362</v>
      </c>
      <c r="M7">
        <v>6</v>
      </c>
      <c r="N7" t="s">
        <v>363</v>
      </c>
      <c r="O7" t="s">
        <v>364</v>
      </c>
      <c r="P7" t="s">
        <v>365</v>
      </c>
      <c r="Q7" t="s">
        <v>366</v>
      </c>
      <c r="R7" t="s">
        <v>339</v>
      </c>
      <c r="S7" s="2">
        <v>40259</v>
      </c>
    </row>
    <row r="8" spans="1:19" x14ac:dyDescent="0.25">
      <c r="A8" t="s">
        <v>227</v>
      </c>
      <c r="B8" t="s">
        <v>367</v>
      </c>
      <c r="C8" t="s">
        <v>228</v>
      </c>
      <c r="D8" t="s">
        <v>229</v>
      </c>
      <c r="E8" t="s">
        <v>348</v>
      </c>
      <c r="F8" t="s">
        <v>332</v>
      </c>
      <c r="G8">
        <v>169</v>
      </c>
      <c r="H8">
        <v>16</v>
      </c>
      <c r="I8">
        <v>8</v>
      </c>
      <c r="J8">
        <v>0</v>
      </c>
      <c r="K8" t="s">
        <v>350</v>
      </c>
      <c r="L8" t="s">
        <v>368</v>
      </c>
      <c r="M8">
        <v>6</v>
      </c>
      <c r="N8" t="s">
        <v>363</v>
      </c>
      <c r="O8" t="s">
        <v>364</v>
      </c>
      <c r="P8" t="s">
        <v>365</v>
      </c>
      <c r="Q8" t="s">
        <v>369</v>
      </c>
      <c r="R8" t="s">
        <v>339</v>
      </c>
      <c r="S8" s="2">
        <v>40259</v>
      </c>
    </row>
    <row r="9" spans="1:19" x14ac:dyDescent="0.25">
      <c r="A9" t="s">
        <v>230</v>
      </c>
      <c r="B9" t="s">
        <v>231</v>
      </c>
      <c r="C9" t="s">
        <v>232</v>
      </c>
      <c r="D9" t="s">
        <v>370</v>
      </c>
      <c r="E9" t="s">
        <v>348</v>
      </c>
      <c r="F9" t="s">
        <v>332</v>
      </c>
      <c r="G9">
        <v>87</v>
      </c>
      <c r="H9">
        <v>0</v>
      </c>
      <c r="I9">
        <v>14</v>
      </c>
      <c r="J9">
        <v>155</v>
      </c>
      <c r="K9" t="s">
        <v>350</v>
      </c>
      <c r="L9" t="s">
        <v>371</v>
      </c>
      <c r="M9">
        <v>6</v>
      </c>
      <c r="N9" t="s">
        <v>363</v>
      </c>
      <c r="O9" t="s">
        <v>364</v>
      </c>
      <c r="P9" t="s">
        <v>365</v>
      </c>
      <c r="Q9">
        <v>8</v>
      </c>
      <c r="R9" t="s">
        <v>339</v>
      </c>
      <c r="S9" s="2">
        <v>40259</v>
      </c>
    </row>
    <row r="10" spans="1:19" x14ac:dyDescent="0.25">
      <c r="A10" t="s">
        <v>234</v>
      </c>
      <c r="B10" t="s">
        <v>235</v>
      </c>
      <c r="C10" t="s">
        <v>236</v>
      </c>
      <c r="D10" t="s">
        <v>372</v>
      </c>
      <c r="E10" t="s">
        <v>348</v>
      </c>
      <c r="F10" t="s">
        <v>373</v>
      </c>
      <c r="G10">
        <v>330</v>
      </c>
      <c r="H10">
        <v>65</v>
      </c>
      <c r="I10">
        <v>27</v>
      </c>
      <c r="J10">
        <v>244</v>
      </c>
      <c r="K10" t="s">
        <v>342</v>
      </c>
      <c r="L10" t="s">
        <v>374</v>
      </c>
      <c r="M10">
        <v>6</v>
      </c>
      <c r="N10" t="s">
        <v>363</v>
      </c>
      <c r="O10" t="s">
        <v>375</v>
      </c>
      <c r="P10" t="s">
        <v>376</v>
      </c>
      <c r="Q10">
        <v>26</v>
      </c>
      <c r="R10" t="s">
        <v>339</v>
      </c>
      <c r="S10" s="2">
        <v>40259</v>
      </c>
    </row>
    <row r="11" spans="1:19" x14ac:dyDescent="0.25">
      <c r="A11" t="s">
        <v>237</v>
      </c>
      <c r="B11" t="s">
        <v>377</v>
      </c>
      <c r="C11" t="s">
        <v>236</v>
      </c>
      <c r="D11" t="s">
        <v>372</v>
      </c>
      <c r="E11" t="s">
        <v>348</v>
      </c>
      <c r="F11" t="s">
        <v>373</v>
      </c>
      <c r="G11">
        <v>159</v>
      </c>
      <c r="H11">
        <v>10</v>
      </c>
      <c r="I11">
        <v>2</v>
      </c>
      <c r="J11">
        <v>0</v>
      </c>
      <c r="K11" t="s">
        <v>342</v>
      </c>
      <c r="L11" t="s">
        <v>378</v>
      </c>
      <c r="M11">
        <v>6</v>
      </c>
      <c r="N11" t="s">
        <v>363</v>
      </c>
      <c r="O11" t="s">
        <v>375</v>
      </c>
      <c r="P11" t="s">
        <v>376</v>
      </c>
      <c r="Q11">
        <v>1</v>
      </c>
      <c r="R11" t="s">
        <v>339</v>
      </c>
      <c r="S11" s="2">
        <v>40259</v>
      </c>
    </row>
    <row r="12" spans="1:19" x14ac:dyDescent="0.25">
      <c r="A12" t="s">
        <v>238</v>
      </c>
      <c r="B12" t="s">
        <v>379</v>
      </c>
      <c r="C12" t="s">
        <v>239</v>
      </c>
      <c r="D12" t="s">
        <v>240</v>
      </c>
      <c r="E12" t="s">
        <v>348</v>
      </c>
      <c r="F12" t="s">
        <v>349</v>
      </c>
      <c r="G12">
        <v>11</v>
      </c>
      <c r="H12">
        <v>6</v>
      </c>
      <c r="I12">
        <v>4</v>
      </c>
      <c r="J12">
        <v>305</v>
      </c>
      <c r="K12" t="s">
        <v>342</v>
      </c>
      <c r="L12" t="s">
        <v>380</v>
      </c>
      <c r="M12">
        <v>6</v>
      </c>
      <c r="N12" t="s">
        <v>363</v>
      </c>
      <c r="O12" t="s">
        <v>381</v>
      </c>
      <c r="P12" t="s">
        <v>382</v>
      </c>
      <c r="Q12" t="s">
        <v>383</v>
      </c>
      <c r="R12" t="s">
        <v>358</v>
      </c>
      <c r="S12" s="2">
        <v>40259</v>
      </c>
    </row>
    <row r="13" spans="1:19" x14ac:dyDescent="0.25">
      <c r="A13" t="s">
        <v>241</v>
      </c>
      <c r="B13" t="s">
        <v>384</v>
      </c>
      <c r="C13" t="s">
        <v>239</v>
      </c>
      <c r="D13" t="s">
        <v>240</v>
      </c>
      <c r="E13" t="s">
        <v>348</v>
      </c>
      <c r="F13" t="s">
        <v>349</v>
      </c>
      <c r="G13">
        <v>36</v>
      </c>
      <c r="H13">
        <v>10</v>
      </c>
      <c r="I13">
        <v>0</v>
      </c>
      <c r="J13">
        <v>0</v>
      </c>
      <c r="K13" t="s">
        <v>342</v>
      </c>
      <c r="L13" t="s">
        <v>385</v>
      </c>
      <c r="M13">
        <v>6</v>
      </c>
      <c r="N13" t="s">
        <v>363</v>
      </c>
      <c r="O13" t="s">
        <v>381</v>
      </c>
      <c r="P13" t="s">
        <v>382</v>
      </c>
      <c r="Q13">
        <v>0</v>
      </c>
      <c r="R13" t="s">
        <v>358</v>
      </c>
      <c r="S13" s="2">
        <v>40259</v>
      </c>
    </row>
    <row r="14" spans="1:19" x14ac:dyDescent="0.25">
      <c r="A14" t="s">
        <v>242</v>
      </c>
      <c r="B14" t="s">
        <v>386</v>
      </c>
      <c r="C14" t="s">
        <v>243</v>
      </c>
      <c r="D14" t="s">
        <v>244</v>
      </c>
      <c r="E14" t="s">
        <v>387</v>
      </c>
      <c r="F14" t="s">
        <v>332</v>
      </c>
      <c r="G14">
        <v>430</v>
      </c>
      <c r="H14">
        <v>57</v>
      </c>
      <c r="I14">
        <v>17</v>
      </c>
      <c r="J14">
        <v>122</v>
      </c>
      <c r="K14" t="s">
        <v>342</v>
      </c>
      <c r="L14" t="s">
        <v>388</v>
      </c>
      <c r="M14">
        <v>8</v>
      </c>
      <c r="N14" t="s">
        <v>389</v>
      </c>
      <c r="O14" t="s">
        <v>390</v>
      </c>
      <c r="P14" t="s">
        <v>391</v>
      </c>
      <c r="Q14" t="s">
        <v>392</v>
      </c>
      <c r="R14" t="s">
        <v>339</v>
      </c>
      <c r="S14" s="2">
        <v>40259</v>
      </c>
    </row>
    <row r="15" spans="1:19" x14ac:dyDescent="0.25">
      <c r="A15" t="s">
        <v>247</v>
      </c>
      <c r="B15" t="s">
        <v>248</v>
      </c>
      <c r="C15" t="s">
        <v>243</v>
      </c>
      <c r="D15" t="s">
        <v>244</v>
      </c>
      <c r="E15" t="s">
        <v>387</v>
      </c>
      <c r="F15" t="s">
        <v>332</v>
      </c>
      <c r="G15">
        <v>965</v>
      </c>
      <c r="H15">
        <v>20</v>
      </c>
      <c r="I15">
        <v>5</v>
      </c>
      <c r="J15">
        <v>0</v>
      </c>
      <c r="K15" t="s">
        <v>342</v>
      </c>
      <c r="L15" t="s">
        <v>393</v>
      </c>
      <c r="M15">
        <v>8</v>
      </c>
      <c r="N15" t="s">
        <v>389</v>
      </c>
      <c r="O15" t="s">
        <v>390</v>
      </c>
      <c r="P15" t="s">
        <v>391</v>
      </c>
      <c r="Q15" t="s">
        <v>394</v>
      </c>
      <c r="R15" t="s">
        <v>339</v>
      </c>
      <c r="S15" s="2">
        <v>40259</v>
      </c>
    </row>
    <row r="16" spans="1:19" x14ac:dyDescent="0.25">
      <c r="A16" t="s">
        <v>249</v>
      </c>
      <c r="B16" t="s">
        <v>250</v>
      </c>
      <c r="C16" t="s">
        <v>251</v>
      </c>
      <c r="D16" t="s">
        <v>395</v>
      </c>
      <c r="E16" t="s">
        <v>387</v>
      </c>
      <c r="F16" t="s">
        <v>332</v>
      </c>
      <c r="G16">
        <v>139</v>
      </c>
      <c r="H16">
        <v>52</v>
      </c>
      <c r="I16">
        <v>14</v>
      </c>
      <c r="J16">
        <v>1427</v>
      </c>
      <c r="K16" t="s">
        <v>350</v>
      </c>
      <c r="L16" t="s">
        <v>396</v>
      </c>
      <c r="M16">
        <v>8</v>
      </c>
      <c r="N16" t="s">
        <v>389</v>
      </c>
      <c r="O16" t="s">
        <v>364</v>
      </c>
      <c r="P16" t="s">
        <v>365</v>
      </c>
      <c r="Q16">
        <v>103</v>
      </c>
      <c r="R16" t="s">
        <v>339</v>
      </c>
      <c r="S16" s="2">
        <v>40259</v>
      </c>
    </row>
    <row r="17" spans="1:19" x14ac:dyDescent="0.25">
      <c r="A17" t="s">
        <v>30</v>
      </c>
      <c r="B17" t="s">
        <v>31</v>
      </c>
      <c r="C17" t="s">
        <v>32</v>
      </c>
      <c r="D17" t="s">
        <v>33</v>
      </c>
      <c r="E17" t="s">
        <v>341</v>
      </c>
      <c r="F17" t="s">
        <v>349</v>
      </c>
      <c r="G17">
        <v>850</v>
      </c>
      <c r="H17">
        <v>42</v>
      </c>
      <c r="I17">
        <v>19</v>
      </c>
      <c r="J17">
        <v>200</v>
      </c>
      <c r="K17" t="s">
        <v>350</v>
      </c>
      <c r="L17" t="s">
        <v>397</v>
      </c>
      <c r="M17">
        <v>5</v>
      </c>
      <c r="N17" t="s">
        <v>344</v>
      </c>
      <c r="O17" t="s">
        <v>398</v>
      </c>
      <c r="P17" t="s">
        <v>399</v>
      </c>
      <c r="Q17" t="s">
        <v>400</v>
      </c>
      <c r="R17" t="s">
        <v>339</v>
      </c>
      <c r="S17" s="2">
        <v>40259</v>
      </c>
    </row>
    <row r="18" spans="1:19" x14ac:dyDescent="0.25">
      <c r="A18" t="s">
        <v>254</v>
      </c>
      <c r="B18" t="s">
        <v>401</v>
      </c>
      <c r="C18" t="s">
        <v>255</v>
      </c>
      <c r="D18" t="s">
        <v>402</v>
      </c>
      <c r="E18" t="s">
        <v>387</v>
      </c>
      <c r="F18" t="s">
        <v>373</v>
      </c>
      <c r="G18">
        <v>50</v>
      </c>
      <c r="H18">
        <v>4</v>
      </c>
      <c r="I18">
        <v>2</v>
      </c>
      <c r="J18">
        <v>0</v>
      </c>
      <c r="K18" t="s">
        <v>342</v>
      </c>
      <c r="L18" t="s">
        <v>403</v>
      </c>
      <c r="M18">
        <v>6</v>
      </c>
      <c r="N18" t="s">
        <v>363</v>
      </c>
      <c r="O18" t="s">
        <v>404</v>
      </c>
      <c r="P18" t="s">
        <v>405</v>
      </c>
      <c r="Q18" t="s">
        <v>406</v>
      </c>
      <c r="R18" t="s">
        <v>339</v>
      </c>
      <c r="S18" s="2">
        <v>40259</v>
      </c>
    </row>
    <row r="19" spans="1:19" x14ac:dyDescent="0.25">
      <c r="A19" t="s">
        <v>257</v>
      </c>
      <c r="B19" t="s">
        <v>258</v>
      </c>
      <c r="C19" t="s">
        <v>259</v>
      </c>
      <c r="D19" t="s">
        <v>260</v>
      </c>
      <c r="E19" t="s">
        <v>387</v>
      </c>
      <c r="F19" t="s">
        <v>332</v>
      </c>
      <c r="G19">
        <v>770</v>
      </c>
      <c r="H19">
        <v>27</v>
      </c>
      <c r="I19">
        <v>10</v>
      </c>
      <c r="J19">
        <v>238</v>
      </c>
      <c r="K19" t="s">
        <v>342</v>
      </c>
      <c r="L19" t="s">
        <v>407</v>
      </c>
      <c r="M19">
        <v>3</v>
      </c>
      <c r="N19" t="s">
        <v>408</v>
      </c>
      <c r="O19" t="s">
        <v>409</v>
      </c>
      <c r="P19" t="s">
        <v>410</v>
      </c>
      <c r="Q19" t="s">
        <v>411</v>
      </c>
      <c r="R19" t="s">
        <v>339</v>
      </c>
      <c r="S19" s="2">
        <v>40259</v>
      </c>
    </row>
    <row r="20" spans="1:19" x14ac:dyDescent="0.25">
      <c r="A20" t="s">
        <v>262</v>
      </c>
      <c r="B20" t="s">
        <v>263</v>
      </c>
      <c r="C20" t="s">
        <v>264</v>
      </c>
      <c r="D20" t="s">
        <v>265</v>
      </c>
      <c r="E20" t="s">
        <v>387</v>
      </c>
      <c r="F20" t="s">
        <v>332</v>
      </c>
      <c r="G20">
        <v>1537</v>
      </c>
      <c r="H20">
        <v>30</v>
      </c>
      <c r="I20">
        <v>9</v>
      </c>
      <c r="J20">
        <v>0</v>
      </c>
      <c r="K20" t="s">
        <v>342</v>
      </c>
      <c r="L20" t="s">
        <v>412</v>
      </c>
      <c r="M20">
        <v>1</v>
      </c>
      <c r="N20" t="s">
        <v>413</v>
      </c>
      <c r="O20" t="s">
        <v>414</v>
      </c>
      <c r="P20" t="s">
        <v>415</v>
      </c>
      <c r="Q20" t="s">
        <v>416</v>
      </c>
      <c r="R20" t="s">
        <v>339</v>
      </c>
      <c r="S20" s="2">
        <v>40259</v>
      </c>
    </row>
    <row r="21" spans="1:19" x14ac:dyDescent="0.25">
      <c r="A21" t="s">
        <v>267</v>
      </c>
      <c r="B21" t="s">
        <v>268</v>
      </c>
      <c r="C21" t="s">
        <v>269</v>
      </c>
      <c r="D21" t="s">
        <v>417</v>
      </c>
      <c r="E21" t="s">
        <v>387</v>
      </c>
      <c r="F21" t="s">
        <v>332</v>
      </c>
      <c r="G21">
        <v>2017</v>
      </c>
      <c r="H21">
        <v>20</v>
      </c>
      <c r="I21">
        <v>9</v>
      </c>
      <c r="J21">
        <v>215</v>
      </c>
      <c r="K21" t="s">
        <v>342</v>
      </c>
      <c r="L21" t="s">
        <v>418</v>
      </c>
      <c r="M21">
        <v>1</v>
      </c>
      <c r="N21" t="s">
        <v>413</v>
      </c>
      <c r="O21" t="s">
        <v>414</v>
      </c>
      <c r="P21" t="s">
        <v>415</v>
      </c>
      <c r="Q21" t="s">
        <v>419</v>
      </c>
      <c r="R21" t="s">
        <v>339</v>
      </c>
      <c r="S21" s="2">
        <v>40259</v>
      </c>
    </row>
    <row r="22" spans="1:19" x14ac:dyDescent="0.25">
      <c r="A22" t="s">
        <v>271</v>
      </c>
      <c r="B22" t="s">
        <v>420</v>
      </c>
      <c r="C22" t="s">
        <v>272</v>
      </c>
      <c r="D22" t="s">
        <v>421</v>
      </c>
      <c r="E22" t="s">
        <v>387</v>
      </c>
      <c r="F22" t="s">
        <v>332</v>
      </c>
      <c r="G22">
        <v>2213</v>
      </c>
      <c r="H22">
        <v>55</v>
      </c>
      <c r="I22">
        <v>42</v>
      </c>
      <c r="J22">
        <v>0</v>
      </c>
      <c r="K22" t="s">
        <v>342</v>
      </c>
      <c r="L22" t="s">
        <v>422</v>
      </c>
      <c r="M22">
        <v>1</v>
      </c>
      <c r="N22" t="s">
        <v>413</v>
      </c>
      <c r="O22" t="s">
        <v>414</v>
      </c>
      <c r="P22" t="s">
        <v>415</v>
      </c>
      <c r="Q22" t="s">
        <v>423</v>
      </c>
      <c r="R22" t="s">
        <v>339</v>
      </c>
      <c r="S22" s="2">
        <v>40259</v>
      </c>
    </row>
    <row r="23" spans="1:19" x14ac:dyDescent="0.25">
      <c r="A23" t="s">
        <v>274</v>
      </c>
      <c r="B23" t="s">
        <v>275</v>
      </c>
      <c r="C23" t="s">
        <v>264</v>
      </c>
      <c r="D23" t="s">
        <v>265</v>
      </c>
      <c r="E23" t="s">
        <v>387</v>
      </c>
      <c r="F23" t="s">
        <v>332</v>
      </c>
      <c r="G23">
        <v>1421</v>
      </c>
      <c r="H23">
        <v>17</v>
      </c>
      <c r="I23">
        <v>9</v>
      </c>
      <c r="J23">
        <v>0</v>
      </c>
      <c r="K23" t="s">
        <v>342</v>
      </c>
      <c r="L23" t="s">
        <v>424</v>
      </c>
      <c r="M23">
        <v>1</v>
      </c>
      <c r="N23" t="s">
        <v>413</v>
      </c>
      <c r="O23" t="s">
        <v>414</v>
      </c>
      <c r="P23" t="s">
        <v>415</v>
      </c>
      <c r="Q23" t="s">
        <v>425</v>
      </c>
      <c r="R23" t="s">
        <v>339</v>
      </c>
      <c r="S23" s="2">
        <v>40259</v>
      </c>
    </row>
    <row r="24" spans="1:19" x14ac:dyDescent="0.25">
      <c r="A24" t="s">
        <v>276</v>
      </c>
      <c r="B24" t="s">
        <v>277</v>
      </c>
      <c r="C24" t="s">
        <v>278</v>
      </c>
      <c r="D24" t="s">
        <v>279</v>
      </c>
      <c r="E24" t="s">
        <v>387</v>
      </c>
      <c r="F24" t="s">
        <v>332</v>
      </c>
      <c r="G24">
        <v>22</v>
      </c>
      <c r="H24">
        <v>11</v>
      </c>
      <c r="I24">
        <v>9</v>
      </c>
      <c r="J24">
        <v>0</v>
      </c>
      <c r="K24" t="s">
        <v>342</v>
      </c>
      <c r="L24" t="s">
        <v>426</v>
      </c>
      <c r="M24">
        <v>6</v>
      </c>
      <c r="N24" t="s">
        <v>363</v>
      </c>
      <c r="O24" t="s">
        <v>427</v>
      </c>
      <c r="P24" t="s">
        <v>428</v>
      </c>
      <c r="Q24" t="s">
        <v>429</v>
      </c>
      <c r="R24" t="s">
        <v>339</v>
      </c>
      <c r="S24" s="2">
        <v>40259</v>
      </c>
    </row>
    <row r="25" spans="1:19" x14ac:dyDescent="0.25">
      <c r="A25" t="s">
        <v>280</v>
      </c>
      <c r="B25" t="s">
        <v>281</v>
      </c>
      <c r="C25" t="s">
        <v>282</v>
      </c>
      <c r="D25" t="s">
        <v>283</v>
      </c>
      <c r="E25" t="s">
        <v>387</v>
      </c>
      <c r="F25" t="s">
        <v>332</v>
      </c>
      <c r="G25">
        <v>170</v>
      </c>
      <c r="H25">
        <v>43</v>
      </c>
      <c r="I25">
        <v>14</v>
      </c>
      <c r="J25">
        <v>64</v>
      </c>
      <c r="K25" t="s">
        <v>342</v>
      </c>
      <c r="L25" t="s">
        <v>430</v>
      </c>
      <c r="M25">
        <v>6</v>
      </c>
      <c r="N25" t="s">
        <v>363</v>
      </c>
      <c r="O25" t="s">
        <v>364</v>
      </c>
      <c r="P25" t="s">
        <v>365</v>
      </c>
      <c r="Q25" t="s">
        <v>431</v>
      </c>
      <c r="R25" t="s">
        <v>339</v>
      </c>
      <c r="S25" s="2">
        <v>40259</v>
      </c>
    </row>
    <row r="26" spans="1:19" x14ac:dyDescent="0.25">
      <c r="A26" t="s">
        <v>284</v>
      </c>
      <c r="B26" t="s">
        <v>432</v>
      </c>
      <c r="C26" t="s">
        <v>269</v>
      </c>
      <c r="D26" t="s">
        <v>417</v>
      </c>
      <c r="E26" t="s">
        <v>387</v>
      </c>
      <c r="F26" t="s">
        <v>332</v>
      </c>
      <c r="G26">
        <v>244</v>
      </c>
      <c r="H26">
        <v>46</v>
      </c>
      <c r="I26">
        <v>14</v>
      </c>
      <c r="J26">
        <v>32</v>
      </c>
      <c r="K26" t="s">
        <v>342</v>
      </c>
      <c r="L26" t="s">
        <v>433</v>
      </c>
      <c r="M26">
        <v>1</v>
      </c>
      <c r="N26" t="s">
        <v>413</v>
      </c>
      <c r="O26" t="s">
        <v>434</v>
      </c>
      <c r="P26" t="s">
        <v>435</v>
      </c>
      <c r="Q26" t="s">
        <v>436</v>
      </c>
      <c r="R26" t="s">
        <v>339</v>
      </c>
      <c r="S26" s="2">
        <v>40259</v>
      </c>
    </row>
    <row r="27" spans="1:19" x14ac:dyDescent="0.25">
      <c r="A27" t="s">
        <v>285</v>
      </c>
      <c r="B27" t="s">
        <v>286</v>
      </c>
      <c r="C27" t="s">
        <v>269</v>
      </c>
      <c r="D27" t="s">
        <v>417</v>
      </c>
      <c r="E27" t="s">
        <v>387</v>
      </c>
      <c r="F27" t="s">
        <v>349</v>
      </c>
      <c r="G27">
        <v>1950</v>
      </c>
      <c r="H27">
        <v>16</v>
      </c>
      <c r="I27">
        <v>5</v>
      </c>
      <c r="J27">
        <v>0</v>
      </c>
      <c r="K27" t="s">
        <v>342</v>
      </c>
      <c r="L27" t="s">
        <v>437</v>
      </c>
      <c r="M27">
        <v>1</v>
      </c>
      <c r="N27" t="s">
        <v>413</v>
      </c>
      <c r="O27" t="s">
        <v>353</v>
      </c>
      <c r="P27" t="s">
        <v>354</v>
      </c>
      <c r="Q27" t="s">
        <v>438</v>
      </c>
      <c r="R27" t="s">
        <v>358</v>
      </c>
      <c r="S27" s="2">
        <v>40259</v>
      </c>
    </row>
    <row r="28" spans="1:19" x14ac:dyDescent="0.25">
      <c r="A28" t="s">
        <v>36</v>
      </c>
      <c r="B28" t="s">
        <v>37</v>
      </c>
      <c r="C28" t="s">
        <v>32</v>
      </c>
      <c r="D28" t="s">
        <v>33</v>
      </c>
      <c r="E28" t="s">
        <v>341</v>
      </c>
      <c r="F28" t="s">
        <v>349</v>
      </c>
      <c r="G28">
        <v>851</v>
      </c>
      <c r="H28">
        <v>28</v>
      </c>
      <c r="I28">
        <v>10</v>
      </c>
      <c r="J28">
        <v>0</v>
      </c>
      <c r="K28" t="s">
        <v>350</v>
      </c>
      <c r="L28" t="s">
        <v>439</v>
      </c>
      <c r="M28">
        <v>5</v>
      </c>
      <c r="N28" t="s">
        <v>344</v>
      </c>
      <c r="O28" t="s">
        <v>398</v>
      </c>
      <c r="P28" t="s">
        <v>399</v>
      </c>
      <c r="Q28" t="s">
        <v>440</v>
      </c>
      <c r="R28" t="s">
        <v>358</v>
      </c>
      <c r="S28" s="2">
        <v>40259</v>
      </c>
    </row>
    <row r="29" spans="1:19" x14ac:dyDescent="0.25">
      <c r="A29" t="s">
        <v>287</v>
      </c>
      <c r="B29" t="s">
        <v>441</v>
      </c>
      <c r="C29" t="s">
        <v>272</v>
      </c>
      <c r="D29" t="s">
        <v>421</v>
      </c>
      <c r="E29" t="s">
        <v>387</v>
      </c>
      <c r="F29" t="s">
        <v>349</v>
      </c>
      <c r="G29">
        <v>2174</v>
      </c>
      <c r="H29">
        <v>14</v>
      </c>
      <c r="I29">
        <v>5</v>
      </c>
      <c r="J29">
        <v>0</v>
      </c>
      <c r="K29" t="s">
        <v>342</v>
      </c>
      <c r="L29" t="s">
        <v>442</v>
      </c>
      <c r="M29">
        <v>1</v>
      </c>
      <c r="N29" t="s">
        <v>413</v>
      </c>
      <c r="O29" t="s">
        <v>353</v>
      </c>
      <c r="P29" t="s">
        <v>354</v>
      </c>
      <c r="Q29" t="s">
        <v>443</v>
      </c>
      <c r="R29" t="s">
        <v>358</v>
      </c>
      <c r="S29" s="2">
        <v>40259</v>
      </c>
    </row>
    <row r="30" spans="1:19" x14ac:dyDescent="0.25">
      <c r="A30" t="s">
        <v>38</v>
      </c>
      <c r="B30" t="s">
        <v>39</v>
      </c>
      <c r="C30" t="s">
        <v>28</v>
      </c>
      <c r="D30" t="s">
        <v>29</v>
      </c>
      <c r="E30" t="s">
        <v>341</v>
      </c>
      <c r="F30" t="s">
        <v>349</v>
      </c>
      <c r="G30">
        <v>750</v>
      </c>
      <c r="H30">
        <v>25</v>
      </c>
      <c r="I30">
        <v>9</v>
      </c>
      <c r="J30">
        <v>5</v>
      </c>
      <c r="K30" t="s">
        <v>342</v>
      </c>
      <c r="L30" t="s">
        <v>444</v>
      </c>
      <c r="M30">
        <v>5</v>
      </c>
      <c r="N30" t="s">
        <v>344</v>
      </c>
      <c r="O30" t="s">
        <v>398</v>
      </c>
      <c r="P30" t="s">
        <v>399</v>
      </c>
      <c r="Q30" t="s">
        <v>445</v>
      </c>
      <c r="R30" t="s">
        <v>358</v>
      </c>
      <c r="S30" s="2">
        <v>40259</v>
      </c>
    </row>
    <row r="31" spans="1:19" x14ac:dyDescent="0.25">
      <c r="A31" t="s">
        <v>40</v>
      </c>
      <c r="B31" t="s">
        <v>446</v>
      </c>
      <c r="C31" t="s">
        <v>41</v>
      </c>
      <c r="D31" t="s">
        <v>42</v>
      </c>
      <c r="E31" t="s">
        <v>331</v>
      </c>
      <c r="F31" t="s">
        <v>373</v>
      </c>
      <c r="G31">
        <v>278</v>
      </c>
      <c r="H31">
        <v>15</v>
      </c>
      <c r="I31">
        <v>4</v>
      </c>
      <c r="J31">
        <v>0</v>
      </c>
      <c r="K31" t="s">
        <v>342</v>
      </c>
      <c r="L31" t="s">
        <v>447</v>
      </c>
      <c r="M31">
        <v>21</v>
      </c>
      <c r="N31" t="s">
        <v>448</v>
      </c>
      <c r="O31" t="s">
        <v>404</v>
      </c>
      <c r="P31" t="s">
        <v>405</v>
      </c>
      <c r="Q31" t="s">
        <v>449</v>
      </c>
      <c r="R31" t="s">
        <v>339</v>
      </c>
      <c r="S31" s="2">
        <v>40259</v>
      </c>
    </row>
    <row r="32" spans="1:19" x14ac:dyDescent="0.25">
      <c r="A32" t="s">
        <v>43</v>
      </c>
      <c r="B32" t="s">
        <v>44</v>
      </c>
      <c r="C32" t="s">
        <v>45</v>
      </c>
      <c r="D32" t="s">
        <v>450</v>
      </c>
      <c r="E32" t="s">
        <v>451</v>
      </c>
      <c r="F32" t="s">
        <v>332</v>
      </c>
      <c r="G32">
        <v>429</v>
      </c>
      <c r="H32">
        <v>100</v>
      </c>
      <c r="I32">
        <v>38</v>
      </c>
      <c r="J32">
        <v>184</v>
      </c>
      <c r="K32" t="s">
        <v>350</v>
      </c>
      <c r="L32" t="s">
        <v>452</v>
      </c>
      <c r="M32">
        <v>5</v>
      </c>
      <c r="N32" t="s">
        <v>344</v>
      </c>
      <c r="O32" t="s">
        <v>345</v>
      </c>
      <c r="P32" t="s">
        <v>346</v>
      </c>
      <c r="Q32">
        <v>605</v>
      </c>
      <c r="R32" t="s">
        <v>339</v>
      </c>
      <c r="S32" s="2">
        <v>40259</v>
      </c>
    </row>
    <row r="33" spans="1:19" x14ac:dyDescent="0.25">
      <c r="A33" t="s">
        <v>48</v>
      </c>
      <c r="B33" t="s">
        <v>49</v>
      </c>
      <c r="C33" t="s">
        <v>45</v>
      </c>
      <c r="D33" t="s">
        <v>450</v>
      </c>
      <c r="E33" t="s">
        <v>451</v>
      </c>
      <c r="F33" t="s">
        <v>332</v>
      </c>
      <c r="G33">
        <v>304</v>
      </c>
      <c r="H33">
        <v>21</v>
      </c>
      <c r="I33">
        <v>9</v>
      </c>
      <c r="J33">
        <v>6</v>
      </c>
      <c r="K33" t="s">
        <v>342</v>
      </c>
      <c r="L33" t="s">
        <v>453</v>
      </c>
      <c r="M33">
        <v>5</v>
      </c>
      <c r="N33" t="s">
        <v>344</v>
      </c>
      <c r="O33" t="s">
        <v>345</v>
      </c>
      <c r="P33" t="s">
        <v>346</v>
      </c>
      <c r="Q33">
        <v>35</v>
      </c>
      <c r="R33" t="s">
        <v>339</v>
      </c>
      <c r="S33" s="2">
        <v>40259</v>
      </c>
    </row>
    <row r="34" spans="1:19" x14ac:dyDescent="0.25">
      <c r="A34" t="s">
        <v>50</v>
      </c>
      <c r="B34" t="s">
        <v>51</v>
      </c>
      <c r="C34" t="s">
        <v>45</v>
      </c>
      <c r="D34" t="s">
        <v>450</v>
      </c>
      <c r="E34" t="s">
        <v>451</v>
      </c>
      <c r="F34" t="s">
        <v>349</v>
      </c>
      <c r="G34">
        <v>794</v>
      </c>
      <c r="H34">
        <v>10</v>
      </c>
      <c r="I34">
        <v>0</v>
      </c>
      <c r="J34">
        <v>0</v>
      </c>
      <c r="K34" t="s">
        <v>350</v>
      </c>
      <c r="L34" t="s">
        <v>454</v>
      </c>
      <c r="M34">
        <v>5</v>
      </c>
      <c r="N34" t="s">
        <v>344</v>
      </c>
      <c r="O34" t="s">
        <v>455</v>
      </c>
      <c r="P34" t="s">
        <v>456</v>
      </c>
      <c r="Q34">
        <v>0</v>
      </c>
      <c r="R34" t="s">
        <v>358</v>
      </c>
      <c r="S34" s="2">
        <v>40259</v>
      </c>
    </row>
    <row r="35" spans="1:19" x14ac:dyDescent="0.25">
      <c r="A35" t="s">
        <v>8</v>
      </c>
      <c r="B35" t="s">
        <v>457</v>
      </c>
      <c r="C35" t="s">
        <v>9</v>
      </c>
      <c r="D35" t="s">
        <v>10</v>
      </c>
      <c r="E35" t="s">
        <v>331</v>
      </c>
      <c r="F35" t="s">
        <v>373</v>
      </c>
      <c r="G35">
        <v>215</v>
      </c>
      <c r="H35">
        <v>2</v>
      </c>
      <c r="I35">
        <v>2</v>
      </c>
      <c r="J35">
        <v>0</v>
      </c>
      <c r="K35" t="s">
        <v>333</v>
      </c>
      <c r="L35" t="s">
        <v>458</v>
      </c>
      <c r="M35">
        <v>10</v>
      </c>
      <c r="N35" t="s">
        <v>335</v>
      </c>
      <c r="O35" t="s">
        <v>404</v>
      </c>
      <c r="P35" t="s">
        <v>405</v>
      </c>
      <c r="Q35" t="s">
        <v>459</v>
      </c>
      <c r="R35" t="s">
        <v>339</v>
      </c>
      <c r="S35" s="2">
        <v>40259</v>
      </c>
    </row>
    <row r="36" spans="1:19" x14ac:dyDescent="0.25">
      <c r="A36" t="s">
        <v>52</v>
      </c>
      <c r="B36" t="s">
        <v>53</v>
      </c>
      <c r="C36" t="s">
        <v>45</v>
      </c>
      <c r="D36" t="s">
        <v>450</v>
      </c>
      <c r="E36" t="s">
        <v>451</v>
      </c>
      <c r="F36" t="s">
        <v>349</v>
      </c>
      <c r="G36">
        <v>488</v>
      </c>
      <c r="H36">
        <v>34</v>
      </c>
      <c r="I36">
        <v>21</v>
      </c>
      <c r="J36">
        <v>335</v>
      </c>
      <c r="K36" t="s">
        <v>350</v>
      </c>
      <c r="L36" t="s">
        <v>460</v>
      </c>
      <c r="M36">
        <v>5</v>
      </c>
      <c r="N36" t="s">
        <v>344</v>
      </c>
      <c r="O36" t="s">
        <v>398</v>
      </c>
      <c r="P36" t="s">
        <v>399</v>
      </c>
      <c r="Q36" t="s">
        <v>461</v>
      </c>
      <c r="R36" t="s">
        <v>339</v>
      </c>
      <c r="S36" s="2">
        <v>40259</v>
      </c>
    </row>
    <row r="37" spans="1:19" x14ac:dyDescent="0.25">
      <c r="A37" t="s">
        <v>54</v>
      </c>
      <c r="B37" t="s">
        <v>55</v>
      </c>
      <c r="C37" t="s">
        <v>56</v>
      </c>
      <c r="D37" t="s">
        <v>57</v>
      </c>
      <c r="E37" t="s">
        <v>451</v>
      </c>
      <c r="F37" t="s">
        <v>349</v>
      </c>
      <c r="G37">
        <v>879</v>
      </c>
      <c r="H37">
        <v>20</v>
      </c>
      <c r="I37">
        <v>6</v>
      </c>
      <c r="J37">
        <v>0</v>
      </c>
      <c r="K37" t="s">
        <v>350</v>
      </c>
      <c r="L37" t="s">
        <v>462</v>
      </c>
      <c r="M37">
        <v>5</v>
      </c>
      <c r="N37" t="s">
        <v>344</v>
      </c>
      <c r="O37" t="s">
        <v>398</v>
      </c>
      <c r="P37" t="s">
        <v>399</v>
      </c>
      <c r="Q37" t="s">
        <v>463</v>
      </c>
      <c r="R37" t="s">
        <v>339</v>
      </c>
      <c r="S37" s="2">
        <v>40259</v>
      </c>
    </row>
    <row r="38" spans="1:19" x14ac:dyDescent="0.25">
      <c r="A38" t="s">
        <v>58</v>
      </c>
      <c r="B38" t="s">
        <v>59</v>
      </c>
      <c r="C38" t="s">
        <v>56</v>
      </c>
      <c r="D38" t="s">
        <v>57</v>
      </c>
      <c r="E38" t="s">
        <v>451</v>
      </c>
      <c r="F38" t="s">
        <v>349</v>
      </c>
      <c r="G38">
        <v>1059</v>
      </c>
      <c r="H38">
        <v>18</v>
      </c>
      <c r="I38">
        <v>8</v>
      </c>
      <c r="J38">
        <v>0</v>
      </c>
      <c r="K38" t="s">
        <v>350</v>
      </c>
      <c r="L38" t="s">
        <v>464</v>
      </c>
      <c r="M38">
        <v>5</v>
      </c>
      <c r="N38" t="s">
        <v>344</v>
      </c>
      <c r="O38" t="s">
        <v>398</v>
      </c>
      <c r="P38" t="s">
        <v>399</v>
      </c>
      <c r="Q38" t="s">
        <v>465</v>
      </c>
      <c r="R38" t="s">
        <v>358</v>
      </c>
      <c r="S38" s="2">
        <v>40259</v>
      </c>
    </row>
    <row r="39" spans="1:19" x14ac:dyDescent="0.25">
      <c r="A39" t="s">
        <v>60</v>
      </c>
      <c r="B39" t="s">
        <v>61</v>
      </c>
      <c r="C39" t="s">
        <v>45</v>
      </c>
      <c r="D39" t="s">
        <v>450</v>
      </c>
      <c r="E39" t="s">
        <v>451</v>
      </c>
      <c r="F39" t="s">
        <v>349</v>
      </c>
      <c r="G39">
        <v>774</v>
      </c>
      <c r="H39">
        <v>32</v>
      </c>
      <c r="I39">
        <v>11</v>
      </c>
      <c r="J39">
        <v>360</v>
      </c>
      <c r="K39" t="s">
        <v>350</v>
      </c>
      <c r="L39" t="s">
        <v>466</v>
      </c>
      <c r="M39">
        <v>5</v>
      </c>
      <c r="N39" t="s">
        <v>344</v>
      </c>
      <c r="O39" t="s">
        <v>398</v>
      </c>
      <c r="P39" t="s">
        <v>399</v>
      </c>
      <c r="Q39" t="s">
        <v>467</v>
      </c>
      <c r="R39" t="s">
        <v>358</v>
      </c>
      <c r="S39" s="2">
        <v>40259</v>
      </c>
    </row>
    <row r="40" spans="1:19" x14ac:dyDescent="0.25">
      <c r="A40" t="s">
        <v>62</v>
      </c>
      <c r="B40" t="s">
        <v>63</v>
      </c>
      <c r="C40" t="s">
        <v>45</v>
      </c>
      <c r="D40" t="s">
        <v>450</v>
      </c>
      <c r="E40" t="s">
        <v>451</v>
      </c>
      <c r="F40" t="s">
        <v>349</v>
      </c>
      <c r="G40">
        <v>525</v>
      </c>
      <c r="H40">
        <v>20</v>
      </c>
      <c r="I40">
        <v>9</v>
      </c>
      <c r="J40">
        <v>100</v>
      </c>
      <c r="K40" t="s">
        <v>350</v>
      </c>
      <c r="L40" t="s">
        <v>468</v>
      </c>
      <c r="M40">
        <v>5</v>
      </c>
      <c r="N40" t="s">
        <v>344</v>
      </c>
      <c r="O40" t="s">
        <v>398</v>
      </c>
      <c r="P40" t="s">
        <v>399</v>
      </c>
      <c r="Q40">
        <v>5</v>
      </c>
      <c r="R40" t="s">
        <v>339</v>
      </c>
      <c r="S40" s="2">
        <v>40259</v>
      </c>
    </row>
    <row r="41" spans="1:19" x14ac:dyDescent="0.25">
      <c r="A41" t="s">
        <v>64</v>
      </c>
      <c r="B41" t="s">
        <v>65</v>
      </c>
      <c r="C41" t="s">
        <v>45</v>
      </c>
      <c r="D41" t="s">
        <v>450</v>
      </c>
      <c r="E41" t="s">
        <v>451</v>
      </c>
      <c r="F41" t="s">
        <v>349</v>
      </c>
      <c r="G41">
        <v>505</v>
      </c>
      <c r="H41">
        <v>25</v>
      </c>
      <c r="I41">
        <v>16</v>
      </c>
      <c r="J41">
        <v>55</v>
      </c>
      <c r="K41" t="s">
        <v>342</v>
      </c>
      <c r="L41" t="s">
        <v>469</v>
      </c>
      <c r="M41">
        <v>5</v>
      </c>
      <c r="N41" t="s">
        <v>344</v>
      </c>
      <c r="O41" t="s">
        <v>398</v>
      </c>
      <c r="P41" t="s">
        <v>399</v>
      </c>
      <c r="Q41">
        <v>0</v>
      </c>
      <c r="R41" t="s">
        <v>358</v>
      </c>
      <c r="S41" s="2">
        <v>40259</v>
      </c>
    </row>
    <row r="42" spans="1:19" x14ac:dyDescent="0.25">
      <c r="A42" t="s">
        <v>11</v>
      </c>
      <c r="B42" t="s">
        <v>12</v>
      </c>
      <c r="C42" t="s">
        <v>13</v>
      </c>
      <c r="D42" t="s">
        <v>14</v>
      </c>
      <c r="E42" t="s">
        <v>341</v>
      </c>
      <c r="F42" t="s">
        <v>332</v>
      </c>
      <c r="G42">
        <v>414</v>
      </c>
      <c r="H42">
        <v>31</v>
      </c>
      <c r="I42">
        <v>11</v>
      </c>
      <c r="J42">
        <v>0</v>
      </c>
      <c r="K42" t="s">
        <v>342</v>
      </c>
      <c r="L42" t="s">
        <v>470</v>
      </c>
      <c r="M42">
        <v>4</v>
      </c>
      <c r="N42" t="s">
        <v>471</v>
      </c>
      <c r="O42" t="s">
        <v>409</v>
      </c>
      <c r="P42" t="s">
        <v>410</v>
      </c>
      <c r="Q42">
        <v>13</v>
      </c>
      <c r="R42" t="s">
        <v>339</v>
      </c>
      <c r="S42" s="2">
        <v>40259</v>
      </c>
    </row>
    <row r="43" spans="1:19" x14ac:dyDescent="0.25">
      <c r="A43" t="s">
        <v>66</v>
      </c>
      <c r="B43" t="s">
        <v>67</v>
      </c>
      <c r="C43" t="s">
        <v>45</v>
      </c>
      <c r="D43" t="s">
        <v>450</v>
      </c>
      <c r="E43" t="s">
        <v>451</v>
      </c>
      <c r="F43" t="s">
        <v>349</v>
      </c>
      <c r="G43">
        <v>779</v>
      </c>
      <c r="H43">
        <v>24</v>
      </c>
      <c r="I43">
        <v>13</v>
      </c>
      <c r="J43">
        <v>0</v>
      </c>
      <c r="K43" t="s">
        <v>350</v>
      </c>
      <c r="L43" t="s">
        <v>472</v>
      </c>
      <c r="M43">
        <v>5</v>
      </c>
      <c r="N43" t="s">
        <v>344</v>
      </c>
      <c r="O43" t="s">
        <v>398</v>
      </c>
      <c r="P43" t="s">
        <v>399</v>
      </c>
      <c r="Q43" t="s">
        <v>473</v>
      </c>
      <c r="R43" t="s">
        <v>358</v>
      </c>
      <c r="S43" s="2">
        <v>40259</v>
      </c>
    </row>
    <row r="44" spans="1:19" x14ac:dyDescent="0.25">
      <c r="A44" t="s">
        <v>68</v>
      </c>
      <c r="B44" t="s">
        <v>474</v>
      </c>
      <c r="C44" t="s">
        <v>69</v>
      </c>
      <c r="D44" t="s">
        <v>475</v>
      </c>
      <c r="E44" t="s">
        <v>331</v>
      </c>
      <c r="F44" t="s">
        <v>373</v>
      </c>
      <c r="G44">
        <v>190</v>
      </c>
      <c r="H44">
        <v>0</v>
      </c>
      <c r="I44">
        <v>0</v>
      </c>
      <c r="J44">
        <v>0</v>
      </c>
      <c r="K44" t="s">
        <v>333</v>
      </c>
      <c r="L44" t="s">
        <v>476</v>
      </c>
      <c r="M44">
        <v>15</v>
      </c>
      <c r="N44" t="s">
        <v>477</v>
      </c>
      <c r="O44" t="s">
        <v>478</v>
      </c>
      <c r="P44" t="s">
        <v>479</v>
      </c>
      <c r="Q44">
        <v>0</v>
      </c>
      <c r="R44" t="s">
        <v>358</v>
      </c>
      <c r="S44" s="2">
        <v>40259</v>
      </c>
    </row>
    <row r="45" spans="1:19" x14ac:dyDescent="0.25">
      <c r="A45" t="s">
        <v>72</v>
      </c>
      <c r="B45" t="s">
        <v>480</v>
      </c>
      <c r="C45" t="s">
        <v>73</v>
      </c>
      <c r="D45" t="s">
        <v>74</v>
      </c>
      <c r="E45" t="s">
        <v>331</v>
      </c>
      <c r="F45" t="s">
        <v>373</v>
      </c>
      <c r="G45">
        <v>212</v>
      </c>
      <c r="H45">
        <v>15</v>
      </c>
      <c r="I45">
        <v>0</v>
      </c>
      <c r="J45">
        <v>0</v>
      </c>
      <c r="K45" t="s">
        <v>342</v>
      </c>
      <c r="L45" t="s">
        <v>481</v>
      </c>
      <c r="M45">
        <v>15</v>
      </c>
      <c r="N45" t="s">
        <v>477</v>
      </c>
      <c r="O45" t="s">
        <v>478</v>
      </c>
      <c r="P45" t="s">
        <v>479</v>
      </c>
      <c r="Q45">
        <v>0</v>
      </c>
      <c r="R45" t="s">
        <v>358</v>
      </c>
      <c r="S45" s="2">
        <v>40259</v>
      </c>
    </row>
    <row r="46" spans="1:19" x14ac:dyDescent="0.25">
      <c r="A46" t="s">
        <v>75</v>
      </c>
      <c r="B46" t="s">
        <v>76</v>
      </c>
      <c r="C46" t="s">
        <v>77</v>
      </c>
      <c r="D46" t="s">
        <v>482</v>
      </c>
      <c r="E46" t="s">
        <v>451</v>
      </c>
      <c r="F46" t="s">
        <v>332</v>
      </c>
      <c r="G46">
        <v>283</v>
      </c>
      <c r="H46">
        <v>16</v>
      </c>
      <c r="I46">
        <v>8</v>
      </c>
      <c r="J46">
        <v>0</v>
      </c>
      <c r="K46" t="s">
        <v>333</v>
      </c>
      <c r="L46" t="s">
        <v>483</v>
      </c>
      <c r="M46">
        <v>5</v>
      </c>
      <c r="N46" t="s">
        <v>344</v>
      </c>
      <c r="O46" t="s">
        <v>336</v>
      </c>
      <c r="P46" t="s">
        <v>337</v>
      </c>
      <c r="Q46">
        <v>20</v>
      </c>
      <c r="R46" t="s">
        <v>339</v>
      </c>
      <c r="S46" s="2">
        <v>40259</v>
      </c>
    </row>
    <row r="47" spans="1:19" x14ac:dyDescent="0.25">
      <c r="A47" t="s">
        <v>79</v>
      </c>
      <c r="B47" t="s">
        <v>80</v>
      </c>
      <c r="C47" t="s">
        <v>81</v>
      </c>
      <c r="D47" t="s">
        <v>82</v>
      </c>
      <c r="E47" t="s">
        <v>451</v>
      </c>
      <c r="F47" t="s">
        <v>332</v>
      </c>
      <c r="G47">
        <v>381</v>
      </c>
      <c r="H47">
        <v>22</v>
      </c>
      <c r="I47">
        <v>6</v>
      </c>
      <c r="J47">
        <v>7</v>
      </c>
      <c r="K47" t="s">
        <v>333</v>
      </c>
      <c r="L47" t="s">
        <v>484</v>
      </c>
      <c r="M47">
        <v>5</v>
      </c>
      <c r="N47" t="s">
        <v>344</v>
      </c>
      <c r="O47" t="s">
        <v>336</v>
      </c>
      <c r="P47" t="s">
        <v>337</v>
      </c>
      <c r="Q47" t="s">
        <v>485</v>
      </c>
      <c r="R47" t="s">
        <v>339</v>
      </c>
      <c r="S47" s="2">
        <v>40259</v>
      </c>
    </row>
    <row r="48" spans="1:19" x14ac:dyDescent="0.25">
      <c r="A48" t="s">
        <v>83</v>
      </c>
      <c r="B48" t="s">
        <v>84</v>
      </c>
      <c r="C48" t="s">
        <v>77</v>
      </c>
      <c r="D48" t="s">
        <v>482</v>
      </c>
      <c r="E48" t="s">
        <v>451</v>
      </c>
      <c r="F48" t="s">
        <v>332</v>
      </c>
      <c r="G48">
        <v>268</v>
      </c>
      <c r="H48">
        <v>20</v>
      </c>
      <c r="I48">
        <v>11</v>
      </c>
      <c r="J48">
        <v>2</v>
      </c>
      <c r="K48" t="s">
        <v>342</v>
      </c>
      <c r="L48" t="s">
        <v>486</v>
      </c>
      <c r="M48">
        <v>5</v>
      </c>
      <c r="N48" t="s">
        <v>344</v>
      </c>
      <c r="O48" t="s">
        <v>345</v>
      </c>
      <c r="P48" t="s">
        <v>346</v>
      </c>
      <c r="Q48">
        <v>25</v>
      </c>
      <c r="R48" t="s">
        <v>339</v>
      </c>
      <c r="S48" s="2">
        <v>40259</v>
      </c>
    </row>
    <row r="49" spans="1:19" x14ac:dyDescent="0.25">
      <c r="A49" t="s">
        <v>85</v>
      </c>
      <c r="B49" t="s">
        <v>86</v>
      </c>
      <c r="C49" t="s">
        <v>87</v>
      </c>
      <c r="D49" t="s">
        <v>487</v>
      </c>
      <c r="E49" t="s">
        <v>451</v>
      </c>
      <c r="F49" t="s">
        <v>349</v>
      </c>
      <c r="G49">
        <v>295</v>
      </c>
      <c r="H49">
        <v>15</v>
      </c>
      <c r="I49">
        <v>0</v>
      </c>
      <c r="J49">
        <v>0</v>
      </c>
      <c r="K49" t="s">
        <v>342</v>
      </c>
      <c r="L49" t="s">
        <v>488</v>
      </c>
      <c r="M49">
        <v>5</v>
      </c>
      <c r="N49" t="s">
        <v>344</v>
      </c>
      <c r="O49" t="s">
        <v>455</v>
      </c>
      <c r="P49" t="s">
        <v>456</v>
      </c>
      <c r="Q49">
        <v>0</v>
      </c>
      <c r="R49" t="s">
        <v>358</v>
      </c>
      <c r="S49" s="2">
        <v>40259</v>
      </c>
    </row>
    <row r="50" spans="1:19" x14ac:dyDescent="0.25">
      <c r="A50" t="s">
        <v>89</v>
      </c>
      <c r="B50" t="s">
        <v>90</v>
      </c>
      <c r="C50" t="s">
        <v>81</v>
      </c>
      <c r="D50" t="s">
        <v>82</v>
      </c>
      <c r="E50" t="s">
        <v>451</v>
      </c>
      <c r="F50" t="s">
        <v>349</v>
      </c>
      <c r="G50">
        <v>475</v>
      </c>
      <c r="H50">
        <v>43</v>
      </c>
      <c r="I50">
        <v>28</v>
      </c>
      <c r="J50">
        <v>251</v>
      </c>
      <c r="K50" t="s">
        <v>350</v>
      </c>
      <c r="L50" t="s">
        <v>489</v>
      </c>
      <c r="M50">
        <v>5</v>
      </c>
      <c r="N50" t="s">
        <v>344</v>
      </c>
      <c r="O50" t="s">
        <v>398</v>
      </c>
      <c r="P50" t="s">
        <v>399</v>
      </c>
      <c r="Q50" t="s">
        <v>490</v>
      </c>
      <c r="R50" t="s">
        <v>358</v>
      </c>
      <c r="S50" s="2">
        <v>40259</v>
      </c>
    </row>
    <row r="51" spans="1:19" x14ac:dyDescent="0.25">
      <c r="A51" t="s">
        <v>91</v>
      </c>
      <c r="B51" t="s">
        <v>92</v>
      </c>
      <c r="C51" t="s">
        <v>93</v>
      </c>
      <c r="D51" t="s">
        <v>94</v>
      </c>
      <c r="E51" t="s">
        <v>451</v>
      </c>
      <c r="F51" t="s">
        <v>349</v>
      </c>
      <c r="G51">
        <v>584</v>
      </c>
      <c r="H51">
        <v>22</v>
      </c>
      <c r="I51">
        <v>10</v>
      </c>
      <c r="J51">
        <v>210</v>
      </c>
      <c r="K51" t="s">
        <v>350</v>
      </c>
      <c r="L51" t="s">
        <v>491</v>
      </c>
      <c r="M51">
        <v>5</v>
      </c>
      <c r="N51" t="s">
        <v>344</v>
      </c>
      <c r="O51" t="s">
        <v>398</v>
      </c>
      <c r="P51" t="s">
        <v>399</v>
      </c>
      <c r="Q51" t="s">
        <v>492</v>
      </c>
      <c r="R51" t="s">
        <v>358</v>
      </c>
      <c r="S51" s="2">
        <v>40259</v>
      </c>
    </row>
    <row r="52" spans="1:19" x14ac:dyDescent="0.25">
      <c r="A52" t="s">
        <v>95</v>
      </c>
      <c r="B52" t="s">
        <v>96</v>
      </c>
      <c r="C52" t="s">
        <v>97</v>
      </c>
      <c r="D52" t="s">
        <v>98</v>
      </c>
      <c r="E52" t="s">
        <v>493</v>
      </c>
      <c r="F52" t="s">
        <v>373</v>
      </c>
      <c r="G52">
        <v>180</v>
      </c>
      <c r="H52">
        <v>4</v>
      </c>
      <c r="I52">
        <v>0</v>
      </c>
      <c r="J52">
        <v>0</v>
      </c>
      <c r="K52" t="s">
        <v>333</v>
      </c>
      <c r="L52" t="s">
        <v>494</v>
      </c>
      <c r="M52">
        <v>5</v>
      </c>
      <c r="N52" t="s">
        <v>344</v>
      </c>
      <c r="O52" t="s">
        <v>495</v>
      </c>
      <c r="P52" t="s">
        <v>496</v>
      </c>
      <c r="Q52">
        <v>0</v>
      </c>
      <c r="R52" t="s">
        <v>358</v>
      </c>
      <c r="S52" s="2">
        <v>40259</v>
      </c>
    </row>
    <row r="53" spans="1:19" x14ac:dyDescent="0.25">
      <c r="A53" t="s">
        <v>15</v>
      </c>
      <c r="B53" t="s">
        <v>497</v>
      </c>
      <c r="C53" t="s">
        <v>16</v>
      </c>
      <c r="D53" t="s">
        <v>17</v>
      </c>
      <c r="E53" t="s">
        <v>341</v>
      </c>
      <c r="F53" t="s">
        <v>373</v>
      </c>
      <c r="G53">
        <v>392</v>
      </c>
      <c r="H53">
        <v>3</v>
      </c>
      <c r="I53">
        <v>1</v>
      </c>
      <c r="J53">
        <v>0</v>
      </c>
      <c r="K53" t="s">
        <v>333</v>
      </c>
      <c r="L53" t="s">
        <v>498</v>
      </c>
      <c r="M53">
        <v>4</v>
      </c>
      <c r="N53" t="s">
        <v>471</v>
      </c>
      <c r="O53" t="s">
        <v>499</v>
      </c>
      <c r="P53" t="s">
        <v>500</v>
      </c>
      <c r="Q53" t="s">
        <v>501</v>
      </c>
      <c r="R53" t="s">
        <v>339</v>
      </c>
      <c r="S53" s="2">
        <v>40259</v>
      </c>
    </row>
    <row r="54" spans="1:19" x14ac:dyDescent="0.25">
      <c r="A54" t="s">
        <v>100</v>
      </c>
      <c r="B54" t="s">
        <v>101</v>
      </c>
      <c r="C54" t="s">
        <v>97</v>
      </c>
      <c r="D54" t="s">
        <v>98</v>
      </c>
      <c r="E54" t="s">
        <v>493</v>
      </c>
      <c r="F54" t="s">
        <v>373</v>
      </c>
      <c r="G54">
        <v>170</v>
      </c>
      <c r="H54">
        <v>7</v>
      </c>
      <c r="I54">
        <v>3</v>
      </c>
      <c r="J54">
        <v>30</v>
      </c>
      <c r="K54" t="s">
        <v>342</v>
      </c>
      <c r="L54" t="s">
        <v>502</v>
      </c>
      <c r="M54">
        <v>5</v>
      </c>
      <c r="N54" t="s">
        <v>344</v>
      </c>
      <c r="O54" t="s">
        <v>478</v>
      </c>
      <c r="P54" t="s">
        <v>479</v>
      </c>
      <c r="Q54">
        <v>7</v>
      </c>
      <c r="R54" t="s">
        <v>358</v>
      </c>
      <c r="S54" s="2">
        <v>40259</v>
      </c>
    </row>
    <row r="55" spans="1:19" x14ac:dyDescent="0.25">
      <c r="A55" t="s">
        <v>102</v>
      </c>
      <c r="B55" t="s">
        <v>503</v>
      </c>
      <c r="C55" t="s">
        <v>103</v>
      </c>
      <c r="D55" t="s">
        <v>504</v>
      </c>
      <c r="E55" t="s">
        <v>493</v>
      </c>
      <c r="F55" t="s">
        <v>373</v>
      </c>
      <c r="G55">
        <v>167</v>
      </c>
      <c r="H55">
        <v>0</v>
      </c>
      <c r="I55">
        <v>0</v>
      </c>
      <c r="J55">
        <v>0</v>
      </c>
      <c r="K55" t="s">
        <v>342</v>
      </c>
      <c r="L55" t="s">
        <v>505</v>
      </c>
      <c r="M55">
        <v>10</v>
      </c>
      <c r="N55" t="s">
        <v>335</v>
      </c>
      <c r="O55" t="s">
        <v>478</v>
      </c>
      <c r="P55" t="s">
        <v>479</v>
      </c>
      <c r="Q55">
        <v>0</v>
      </c>
      <c r="R55" t="s">
        <v>358</v>
      </c>
      <c r="S55" s="2">
        <v>40259</v>
      </c>
    </row>
    <row r="56" spans="1:19" x14ac:dyDescent="0.25">
      <c r="A56" t="s">
        <v>105</v>
      </c>
      <c r="B56" t="s">
        <v>106</v>
      </c>
      <c r="C56" t="s">
        <v>97</v>
      </c>
      <c r="D56" t="s">
        <v>98</v>
      </c>
      <c r="E56" t="s">
        <v>493</v>
      </c>
      <c r="F56" t="s">
        <v>373</v>
      </c>
      <c r="G56">
        <v>170</v>
      </c>
      <c r="H56">
        <v>0</v>
      </c>
      <c r="I56">
        <v>0</v>
      </c>
      <c r="J56">
        <v>130</v>
      </c>
      <c r="K56" t="s">
        <v>342</v>
      </c>
      <c r="L56" t="s">
        <v>506</v>
      </c>
      <c r="M56">
        <v>5</v>
      </c>
      <c r="N56" t="s">
        <v>344</v>
      </c>
      <c r="O56" t="s">
        <v>478</v>
      </c>
      <c r="P56" t="s">
        <v>479</v>
      </c>
      <c r="Q56">
        <v>0</v>
      </c>
      <c r="R56" t="s">
        <v>358</v>
      </c>
      <c r="S56" s="2">
        <v>40259</v>
      </c>
    </row>
    <row r="57" spans="1:19" x14ac:dyDescent="0.25">
      <c r="A57" t="s">
        <v>107</v>
      </c>
      <c r="B57" t="s">
        <v>108</v>
      </c>
      <c r="C57" t="s">
        <v>109</v>
      </c>
      <c r="D57" t="s">
        <v>110</v>
      </c>
      <c r="E57" t="s">
        <v>507</v>
      </c>
      <c r="F57" t="s">
        <v>332</v>
      </c>
      <c r="G57">
        <v>1974</v>
      </c>
      <c r="H57">
        <v>91</v>
      </c>
      <c r="I57">
        <v>50</v>
      </c>
      <c r="J57">
        <v>0</v>
      </c>
      <c r="K57" t="s">
        <v>342</v>
      </c>
      <c r="L57" t="s">
        <v>508</v>
      </c>
      <c r="M57">
        <v>2</v>
      </c>
      <c r="N57" t="s">
        <v>352</v>
      </c>
      <c r="O57" t="s">
        <v>414</v>
      </c>
      <c r="P57" t="s">
        <v>415</v>
      </c>
      <c r="Q57" t="s">
        <v>509</v>
      </c>
      <c r="R57" t="s">
        <v>339</v>
      </c>
      <c r="S57" s="2">
        <v>40259</v>
      </c>
    </row>
    <row r="58" spans="1:19" x14ac:dyDescent="0.25">
      <c r="A58" t="s">
        <v>111</v>
      </c>
      <c r="B58" t="s">
        <v>112</v>
      </c>
      <c r="C58" t="s">
        <v>113</v>
      </c>
      <c r="D58" t="s">
        <v>114</v>
      </c>
      <c r="E58" t="s">
        <v>507</v>
      </c>
      <c r="F58" t="s">
        <v>332</v>
      </c>
      <c r="G58">
        <v>1559</v>
      </c>
      <c r="H58">
        <v>150</v>
      </c>
      <c r="I58">
        <v>69</v>
      </c>
      <c r="J58">
        <v>0</v>
      </c>
      <c r="K58" t="s">
        <v>342</v>
      </c>
      <c r="L58" t="s">
        <v>510</v>
      </c>
      <c r="M58">
        <v>2</v>
      </c>
      <c r="N58" t="s">
        <v>352</v>
      </c>
      <c r="O58" t="s">
        <v>414</v>
      </c>
      <c r="P58" t="s">
        <v>415</v>
      </c>
      <c r="Q58">
        <v>211</v>
      </c>
      <c r="R58" t="s">
        <v>339</v>
      </c>
      <c r="S58" s="2">
        <v>40259</v>
      </c>
    </row>
    <row r="59" spans="1:19" x14ac:dyDescent="0.25">
      <c r="A59" t="s">
        <v>115</v>
      </c>
      <c r="B59" t="s">
        <v>116</v>
      </c>
      <c r="C59" t="s">
        <v>117</v>
      </c>
      <c r="D59" t="s">
        <v>511</v>
      </c>
      <c r="E59" t="s">
        <v>507</v>
      </c>
      <c r="F59" t="s">
        <v>332</v>
      </c>
      <c r="G59">
        <v>1790</v>
      </c>
      <c r="H59">
        <v>180</v>
      </c>
      <c r="I59">
        <v>87</v>
      </c>
      <c r="J59">
        <v>240</v>
      </c>
      <c r="K59" t="s">
        <v>333</v>
      </c>
      <c r="L59" t="s">
        <v>512</v>
      </c>
      <c r="M59">
        <v>2</v>
      </c>
      <c r="N59" t="s">
        <v>352</v>
      </c>
      <c r="O59" t="s">
        <v>414</v>
      </c>
      <c r="P59" t="s">
        <v>415</v>
      </c>
      <c r="Q59">
        <v>235</v>
      </c>
      <c r="R59" t="s">
        <v>339</v>
      </c>
      <c r="S59" s="2">
        <v>40259</v>
      </c>
    </row>
    <row r="60" spans="1:19" x14ac:dyDescent="0.25">
      <c r="A60" t="s">
        <v>119</v>
      </c>
      <c r="B60" t="s">
        <v>120</v>
      </c>
      <c r="C60" t="s">
        <v>109</v>
      </c>
      <c r="D60" t="s">
        <v>110</v>
      </c>
      <c r="E60" t="s">
        <v>507</v>
      </c>
      <c r="F60" t="s">
        <v>332</v>
      </c>
      <c r="G60">
        <v>2082</v>
      </c>
      <c r="H60">
        <v>55</v>
      </c>
      <c r="I60">
        <v>34</v>
      </c>
      <c r="J60">
        <v>70</v>
      </c>
      <c r="K60" t="s">
        <v>342</v>
      </c>
      <c r="L60" t="s">
        <v>513</v>
      </c>
      <c r="M60">
        <v>2</v>
      </c>
      <c r="N60" t="s">
        <v>352</v>
      </c>
      <c r="O60" t="s">
        <v>414</v>
      </c>
      <c r="P60" t="s">
        <v>415</v>
      </c>
      <c r="Q60" t="s">
        <v>514</v>
      </c>
      <c r="R60" t="s">
        <v>339</v>
      </c>
      <c r="S60" s="2">
        <v>40259</v>
      </c>
    </row>
    <row r="61" spans="1:19" x14ac:dyDescent="0.25">
      <c r="A61" t="s">
        <v>121</v>
      </c>
      <c r="B61" t="s">
        <v>122</v>
      </c>
      <c r="C61" t="s">
        <v>113</v>
      </c>
      <c r="D61" t="s">
        <v>114</v>
      </c>
      <c r="E61" t="s">
        <v>507</v>
      </c>
      <c r="F61" t="s">
        <v>332</v>
      </c>
      <c r="G61">
        <v>1753</v>
      </c>
      <c r="H61">
        <v>117</v>
      </c>
      <c r="I61">
        <v>67</v>
      </c>
      <c r="J61">
        <v>96</v>
      </c>
      <c r="K61" t="s">
        <v>342</v>
      </c>
      <c r="L61" t="s">
        <v>515</v>
      </c>
      <c r="M61">
        <v>2</v>
      </c>
      <c r="N61" t="s">
        <v>352</v>
      </c>
      <c r="O61" t="s">
        <v>414</v>
      </c>
      <c r="P61" t="s">
        <v>415</v>
      </c>
      <c r="Q61">
        <v>50</v>
      </c>
      <c r="R61" t="s">
        <v>339</v>
      </c>
      <c r="S61" s="2">
        <v>40259</v>
      </c>
    </row>
    <row r="62" spans="1:19" x14ac:dyDescent="0.25">
      <c r="A62" t="s">
        <v>18</v>
      </c>
      <c r="B62" t="s">
        <v>516</v>
      </c>
      <c r="C62" t="s">
        <v>19</v>
      </c>
      <c r="D62" t="s">
        <v>20</v>
      </c>
      <c r="E62" t="s">
        <v>331</v>
      </c>
      <c r="F62" t="s">
        <v>332</v>
      </c>
      <c r="G62">
        <v>373</v>
      </c>
      <c r="H62">
        <v>14</v>
      </c>
      <c r="I62">
        <v>8</v>
      </c>
      <c r="J62">
        <v>488</v>
      </c>
      <c r="K62" t="s">
        <v>350</v>
      </c>
      <c r="L62" t="s">
        <v>517</v>
      </c>
      <c r="M62">
        <v>10</v>
      </c>
      <c r="N62" t="s">
        <v>335</v>
      </c>
      <c r="O62" t="s">
        <v>336</v>
      </c>
      <c r="P62" t="s">
        <v>337</v>
      </c>
      <c r="Q62" t="s">
        <v>518</v>
      </c>
      <c r="R62" t="s">
        <v>339</v>
      </c>
      <c r="S62" s="2">
        <v>40259</v>
      </c>
    </row>
    <row r="63" spans="1:19" x14ac:dyDescent="0.25">
      <c r="A63" t="s">
        <v>123</v>
      </c>
      <c r="B63" t="s">
        <v>124</v>
      </c>
      <c r="C63" t="s">
        <v>125</v>
      </c>
      <c r="D63" t="s">
        <v>126</v>
      </c>
      <c r="E63" t="s">
        <v>451</v>
      </c>
      <c r="F63" t="s">
        <v>349</v>
      </c>
      <c r="G63">
        <v>231</v>
      </c>
      <c r="H63">
        <v>145</v>
      </c>
      <c r="I63">
        <v>81</v>
      </c>
      <c r="J63">
        <v>2550</v>
      </c>
      <c r="K63" t="s">
        <v>350</v>
      </c>
      <c r="L63" t="s">
        <v>519</v>
      </c>
      <c r="M63">
        <v>5</v>
      </c>
      <c r="N63" t="s">
        <v>344</v>
      </c>
      <c r="O63" t="s">
        <v>398</v>
      </c>
      <c r="P63" t="s">
        <v>399</v>
      </c>
      <c r="Q63">
        <v>3600</v>
      </c>
      <c r="R63" t="s">
        <v>339</v>
      </c>
      <c r="S63" s="2">
        <v>40259</v>
      </c>
    </row>
    <row r="64" spans="1:19" x14ac:dyDescent="0.25">
      <c r="A64" t="s">
        <v>128</v>
      </c>
      <c r="B64" t="s">
        <v>129</v>
      </c>
      <c r="C64" t="s">
        <v>130</v>
      </c>
      <c r="D64" t="s">
        <v>131</v>
      </c>
      <c r="E64" t="s">
        <v>451</v>
      </c>
      <c r="F64" t="s">
        <v>349</v>
      </c>
      <c r="G64">
        <v>374</v>
      </c>
      <c r="H64">
        <v>74</v>
      </c>
      <c r="I64">
        <v>30</v>
      </c>
      <c r="J64">
        <v>1095</v>
      </c>
      <c r="K64" t="s">
        <v>350</v>
      </c>
      <c r="L64" t="s">
        <v>520</v>
      </c>
      <c r="M64">
        <v>5</v>
      </c>
      <c r="N64" t="s">
        <v>344</v>
      </c>
      <c r="O64" t="s">
        <v>398</v>
      </c>
      <c r="P64" t="s">
        <v>399</v>
      </c>
      <c r="Q64">
        <v>166</v>
      </c>
      <c r="R64" t="s">
        <v>339</v>
      </c>
      <c r="S64" s="2">
        <v>40259</v>
      </c>
    </row>
    <row r="65" spans="1:19" x14ac:dyDescent="0.25">
      <c r="A65" t="s">
        <v>132</v>
      </c>
      <c r="B65" t="s">
        <v>133</v>
      </c>
      <c r="C65" t="s">
        <v>134</v>
      </c>
      <c r="D65" t="s">
        <v>135</v>
      </c>
      <c r="E65" t="s">
        <v>451</v>
      </c>
      <c r="F65" t="s">
        <v>349</v>
      </c>
      <c r="G65">
        <v>2061</v>
      </c>
      <c r="H65">
        <v>13</v>
      </c>
      <c r="I65">
        <v>7</v>
      </c>
      <c r="J65">
        <v>90</v>
      </c>
      <c r="K65" t="s">
        <v>342</v>
      </c>
      <c r="L65" t="s">
        <v>521</v>
      </c>
      <c r="M65">
        <v>5</v>
      </c>
      <c r="N65" t="s">
        <v>344</v>
      </c>
      <c r="O65" t="s">
        <v>353</v>
      </c>
      <c r="P65" t="s">
        <v>354</v>
      </c>
      <c r="Q65" t="s">
        <v>522</v>
      </c>
      <c r="R65" t="s">
        <v>358</v>
      </c>
      <c r="S65" s="2">
        <v>40259</v>
      </c>
    </row>
    <row r="66" spans="1:19" x14ac:dyDescent="0.25">
      <c r="A66" t="s">
        <v>136</v>
      </c>
      <c r="B66" t="s">
        <v>523</v>
      </c>
      <c r="C66" t="s">
        <v>137</v>
      </c>
      <c r="D66" t="s">
        <v>138</v>
      </c>
      <c r="E66" t="s">
        <v>451</v>
      </c>
      <c r="F66" t="s">
        <v>349</v>
      </c>
      <c r="G66">
        <v>372</v>
      </c>
      <c r="H66">
        <v>310</v>
      </c>
      <c r="I66">
        <v>153</v>
      </c>
      <c r="J66">
        <v>4344</v>
      </c>
      <c r="K66" t="s">
        <v>350</v>
      </c>
      <c r="L66" t="s">
        <v>524</v>
      </c>
      <c r="M66">
        <v>5</v>
      </c>
      <c r="N66" t="s">
        <v>344</v>
      </c>
      <c r="O66" t="s">
        <v>398</v>
      </c>
      <c r="P66" t="s">
        <v>399</v>
      </c>
      <c r="Q66">
        <v>89000</v>
      </c>
      <c r="R66" t="s">
        <v>339</v>
      </c>
      <c r="S66" s="2">
        <v>40259</v>
      </c>
    </row>
    <row r="67" spans="1:19" x14ac:dyDescent="0.25">
      <c r="A67" t="s">
        <v>140</v>
      </c>
      <c r="B67" t="s">
        <v>141</v>
      </c>
      <c r="C67" t="s">
        <v>142</v>
      </c>
      <c r="D67" t="s">
        <v>143</v>
      </c>
      <c r="E67" t="s">
        <v>451</v>
      </c>
      <c r="F67" t="s">
        <v>349</v>
      </c>
      <c r="G67">
        <v>447</v>
      </c>
      <c r="H67">
        <v>65</v>
      </c>
      <c r="I67">
        <v>42</v>
      </c>
      <c r="J67">
        <v>1168</v>
      </c>
      <c r="K67" t="s">
        <v>350</v>
      </c>
      <c r="L67" t="s">
        <v>525</v>
      </c>
      <c r="M67">
        <v>5</v>
      </c>
      <c r="N67" t="s">
        <v>344</v>
      </c>
      <c r="O67" t="s">
        <v>398</v>
      </c>
      <c r="P67" t="s">
        <v>399</v>
      </c>
      <c r="Q67">
        <v>1100</v>
      </c>
      <c r="R67" t="s">
        <v>339</v>
      </c>
      <c r="S67" s="2">
        <v>40259</v>
      </c>
    </row>
    <row r="68" spans="1:19" x14ac:dyDescent="0.25">
      <c r="A68" t="s">
        <v>145</v>
      </c>
      <c r="B68" t="s">
        <v>146</v>
      </c>
      <c r="C68" t="s">
        <v>137</v>
      </c>
      <c r="D68" t="s">
        <v>138</v>
      </c>
      <c r="E68" t="s">
        <v>451</v>
      </c>
      <c r="F68" t="s">
        <v>349</v>
      </c>
      <c r="G68">
        <v>1060</v>
      </c>
      <c r="H68">
        <v>20</v>
      </c>
      <c r="I68">
        <v>9</v>
      </c>
      <c r="J68">
        <v>30</v>
      </c>
      <c r="K68" t="s">
        <v>350</v>
      </c>
      <c r="L68" t="s">
        <v>526</v>
      </c>
      <c r="M68">
        <v>5</v>
      </c>
      <c r="N68" t="s">
        <v>344</v>
      </c>
      <c r="O68" t="s">
        <v>398</v>
      </c>
      <c r="P68" t="s">
        <v>399</v>
      </c>
      <c r="Q68" t="s">
        <v>527</v>
      </c>
      <c r="R68" t="s">
        <v>358</v>
      </c>
      <c r="S68" s="2">
        <v>40259</v>
      </c>
    </row>
    <row r="69" spans="1:19" x14ac:dyDescent="0.25">
      <c r="A69" t="s">
        <v>147</v>
      </c>
      <c r="B69" t="s">
        <v>528</v>
      </c>
      <c r="C69" t="s">
        <v>148</v>
      </c>
      <c r="D69" t="s">
        <v>149</v>
      </c>
      <c r="E69" t="s">
        <v>507</v>
      </c>
      <c r="F69" t="s">
        <v>332</v>
      </c>
      <c r="G69">
        <v>1695</v>
      </c>
      <c r="H69">
        <v>0</v>
      </c>
      <c r="I69">
        <v>57</v>
      </c>
      <c r="J69">
        <v>0</v>
      </c>
      <c r="K69" t="s">
        <v>342</v>
      </c>
      <c r="L69" t="s">
        <v>529</v>
      </c>
      <c r="M69">
        <v>2</v>
      </c>
      <c r="N69" t="s">
        <v>352</v>
      </c>
      <c r="O69" t="s">
        <v>414</v>
      </c>
      <c r="P69" t="s">
        <v>415</v>
      </c>
      <c r="Q69">
        <v>132</v>
      </c>
      <c r="R69" t="s">
        <v>339</v>
      </c>
      <c r="S69" s="2">
        <v>40259</v>
      </c>
    </row>
    <row r="70" spans="1:19" x14ac:dyDescent="0.25">
      <c r="A70" t="s">
        <v>150</v>
      </c>
      <c r="B70" t="s">
        <v>151</v>
      </c>
      <c r="C70" t="s">
        <v>152</v>
      </c>
      <c r="D70" t="s">
        <v>153</v>
      </c>
      <c r="E70" t="s">
        <v>507</v>
      </c>
      <c r="F70" t="s">
        <v>332</v>
      </c>
      <c r="G70">
        <v>490</v>
      </c>
      <c r="H70">
        <v>135</v>
      </c>
      <c r="I70">
        <v>41</v>
      </c>
      <c r="J70">
        <v>55</v>
      </c>
      <c r="K70" t="s">
        <v>350</v>
      </c>
      <c r="L70" t="s">
        <v>530</v>
      </c>
      <c r="M70">
        <v>5</v>
      </c>
      <c r="N70" t="s">
        <v>344</v>
      </c>
      <c r="O70" t="s">
        <v>345</v>
      </c>
      <c r="P70" t="s">
        <v>346</v>
      </c>
      <c r="Q70">
        <v>270</v>
      </c>
      <c r="R70" t="s">
        <v>339</v>
      </c>
      <c r="S70" s="2">
        <v>40259</v>
      </c>
    </row>
    <row r="71" spans="1:19" x14ac:dyDescent="0.25">
      <c r="A71" t="s">
        <v>21</v>
      </c>
      <c r="B71" t="s">
        <v>531</v>
      </c>
      <c r="C71" t="s">
        <v>19</v>
      </c>
      <c r="D71" t="s">
        <v>20</v>
      </c>
      <c r="E71" t="s">
        <v>331</v>
      </c>
      <c r="F71" t="s">
        <v>332</v>
      </c>
      <c r="G71">
        <v>400</v>
      </c>
      <c r="H71">
        <v>23</v>
      </c>
      <c r="I71">
        <v>4</v>
      </c>
      <c r="J71">
        <v>223</v>
      </c>
      <c r="K71" t="s">
        <v>342</v>
      </c>
      <c r="L71" t="s">
        <v>532</v>
      </c>
      <c r="M71">
        <v>10</v>
      </c>
      <c r="N71" t="s">
        <v>335</v>
      </c>
      <c r="O71" t="s">
        <v>533</v>
      </c>
      <c r="P71" t="s">
        <v>534</v>
      </c>
      <c r="Q71" t="s">
        <v>535</v>
      </c>
      <c r="R71" t="s">
        <v>339</v>
      </c>
      <c r="S71" s="2">
        <v>40259</v>
      </c>
    </row>
    <row r="72" spans="1:19" x14ac:dyDescent="0.25">
      <c r="A72" t="s">
        <v>155</v>
      </c>
      <c r="B72" t="s">
        <v>156</v>
      </c>
      <c r="C72" t="s">
        <v>157</v>
      </c>
      <c r="D72" t="s">
        <v>158</v>
      </c>
      <c r="E72" t="s">
        <v>507</v>
      </c>
      <c r="F72" t="s">
        <v>332</v>
      </c>
      <c r="G72">
        <v>765</v>
      </c>
      <c r="H72">
        <v>115</v>
      </c>
      <c r="I72">
        <v>31</v>
      </c>
      <c r="J72">
        <v>0</v>
      </c>
      <c r="K72" t="s">
        <v>350</v>
      </c>
      <c r="L72" t="s">
        <v>536</v>
      </c>
      <c r="M72">
        <v>5</v>
      </c>
      <c r="N72" t="s">
        <v>344</v>
      </c>
      <c r="O72" t="s">
        <v>345</v>
      </c>
      <c r="P72" t="s">
        <v>346</v>
      </c>
      <c r="Q72">
        <v>108</v>
      </c>
      <c r="R72" t="s">
        <v>339</v>
      </c>
      <c r="S72" s="2">
        <v>40259</v>
      </c>
    </row>
    <row r="73" spans="1:19" x14ac:dyDescent="0.25">
      <c r="A73" t="s">
        <v>160</v>
      </c>
      <c r="B73" t="s">
        <v>161</v>
      </c>
      <c r="C73" t="s">
        <v>152</v>
      </c>
      <c r="D73" t="s">
        <v>153</v>
      </c>
      <c r="E73" t="s">
        <v>507</v>
      </c>
      <c r="F73" t="s">
        <v>332</v>
      </c>
      <c r="G73">
        <v>363</v>
      </c>
      <c r="H73">
        <v>40</v>
      </c>
      <c r="I73">
        <v>19</v>
      </c>
      <c r="J73">
        <v>0</v>
      </c>
      <c r="K73" t="s">
        <v>342</v>
      </c>
      <c r="L73" t="s">
        <v>537</v>
      </c>
      <c r="M73">
        <v>5</v>
      </c>
      <c r="N73" t="s">
        <v>344</v>
      </c>
      <c r="O73" t="s">
        <v>345</v>
      </c>
      <c r="P73" t="s">
        <v>346</v>
      </c>
      <c r="Q73">
        <v>33</v>
      </c>
      <c r="R73" t="s">
        <v>339</v>
      </c>
      <c r="S73" s="2">
        <v>40259</v>
      </c>
    </row>
    <row r="74" spans="1:19" x14ac:dyDescent="0.25">
      <c r="A74" t="s">
        <v>162</v>
      </c>
      <c r="B74" t="s">
        <v>163</v>
      </c>
      <c r="C74" t="s">
        <v>152</v>
      </c>
      <c r="D74" t="s">
        <v>153</v>
      </c>
      <c r="E74" t="s">
        <v>507</v>
      </c>
      <c r="F74" t="s">
        <v>332</v>
      </c>
      <c r="G74">
        <v>580</v>
      </c>
      <c r="H74">
        <v>75</v>
      </c>
      <c r="I74">
        <v>26</v>
      </c>
      <c r="J74">
        <v>0</v>
      </c>
      <c r="K74" t="s">
        <v>342</v>
      </c>
      <c r="L74" t="s">
        <v>538</v>
      </c>
      <c r="M74">
        <v>5</v>
      </c>
      <c r="N74" t="s">
        <v>344</v>
      </c>
      <c r="O74" t="s">
        <v>345</v>
      </c>
      <c r="P74" t="s">
        <v>346</v>
      </c>
      <c r="Q74">
        <v>28</v>
      </c>
      <c r="R74" t="s">
        <v>339</v>
      </c>
      <c r="S74" s="2">
        <v>40259</v>
      </c>
    </row>
    <row r="75" spans="1:19" x14ac:dyDescent="0.25">
      <c r="A75" t="s">
        <v>164</v>
      </c>
      <c r="B75" t="s">
        <v>165</v>
      </c>
      <c r="C75" t="s">
        <v>148</v>
      </c>
      <c r="D75" t="s">
        <v>149</v>
      </c>
      <c r="E75" t="s">
        <v>507</v>
      </c>
      <c r="F75" t="s">
        <v>332</v>
      </c>
      <c r="G75">
        <v>1044</v>
      </c>
      <c r="H75">
        <v>80</v>
      </c>
      <c r="I75">
        <v>40</v>
      </c>
      <c r="J75">
        <v>0</v>
      </c>
      <c r="K75" t="s">
        <v>342</v>
      </c>
      <c r="L75" t="s">
        <v>539</v>
      </c>
      <c r="M75">
        <v>2</v>
      </c>
      <c r="N75" t="s">
        <v>352</v>
      </c>
      <c r="O75" t="s">
        <v>409</v>
      </c>
      <c r="P75" t="s">
        <v>410</v>
      </c>
      <c r="Q75" t="s">
        <v>540</v>
      </c>
      <c r="R75" t="s">
        <v>339</v>
      </c>
      <c r="S75" s="2">
        <v>40259</v>
      </c>
    </row>
    <row r="76" spans="1:19" x14ac:dyDescent="0.25">
      <c r="A76" t="s">
        <v>166</v>
      </c>
      <c r="B76" t="s">
        <v>167</v>
      </c>
      <c r="C76" t="s">
        <v>148</v>
      </c>
      <c r="D76" t="s">
        <v>149</v>
      </c>
      <c r="E76" t="s">
        <v>507</v>
      </c>
      <c r="F76" t="s">
        <v>332</v>
      </c>
      <c r="G76">
        <v>769</v>
      </c>
      <c r="H76">
        <v>70</v>
      </c>
      <c r="I76">
        <v>0</v>
      </c>
      <c r="J76">
        <v>0</v>
      </c>
      <c r="K76" t="s">
        <v>342</v>
      </c>
      <c r="L76" t="s">
        <v>541</v>
      </c>
      <c r="M76">
        <v>2</v>
      </c>
      <c r="N76" t="s">
        <v>352</v>
      </c>
      <c r="O76" t="s">
        <v>409</v>
      </c>
      <c r="P76" t="s">
        <v>410</v>
      </c>
      <c r="Q76">
        <v>0</v>
      </c>
      <c r="R76" t="s">
        <v>339</v>
      </c>
      <c r="S76" s="2">
        <v>40259</v>
      </c>
    </row>
    <row r="77" spans="1:19" x14ac:dyDescent="0.25">
      <c r="A77" t="s">
        <v>168</v>
      </c>
      <c r="B77" t="s">
        <v>169</v>
      </c>
      <c r="C77" t="s">
        <v>148</v>
      </c>
      <c r="D77" t="s">
        <v>149</v>
      </c>
      <c r="E77" t="s">
        <v>507</v>
      </c>
      <c r="F77" t="s">
        <v>349</v>
      </c>
      <c r="G77">
        <v>1495</v>
      </c>
      <c r="H77">
        <v>68</v>
      </c>
      <c r="I77">
        <v>0</v>
      </c>
      <c r="J77">
        <v>0</v>
      </c>
      <c r="K77" t="s">
        <v>350</v>
      </c>
      <c r="L77" t="s">
        <v>542</v>
      </c>
      <c r="M77">
        <v>2</v>
      </c>
      <c r="N77" t="s">
        <v>352</v>
      </c>
      <c r="O77" t="s">
        <v>356</v>
      </c>
      <c r="P77" t="s">
        <v>357</v>
      </c>
      <c r="Q77">
        <v>0</v>
      </c>
      <c r="R77" t="s">
        <v>358</v>
      </c>
      <c r="S77" s="2">
        <v>40259</v>
      </c>
    </row>
    <row r="78" spans="1:19" x14ac:dyDescent="0.25">
      <c r="A78" t="s">
        <v>170</v>
      </c>
      <c r="B78" t="s">
        <v>171</v>
      </c>
      <c r="C78" t="s">
        <v>152</v>
      </c>
      <c r="D78" t="s">
        <v>153</v>
      </c>
      <c r="E78" t="s">
        <v>507</v>
      </c>
      <c r="F78" t="s">
        <v>349</v>
      </c>
      <c r="G78">
        <v>2510</v>
      </c>
      <c r="H78">
        <v>47</v>
      </c>
      <c r="I78">
        <v>0</v>
      </c>
      <c r="J78">
        <v>0</v>
      </c>
      <c r="K78" t="s">
        <v>350</v>
      </c>
      <c r="L78" t="s">
        <v>543</v>
      </c>
      <c r="M78">
        <v>2</v>
      </c>
      <c r="N78" t="s">
        <v>352</v>
      </c>
      <c r="O78" t="s">
        <v>356</v>
      </c>
      <c r="P78" t="s">
        <v>357</v>
      </c>
      <c r="Q78">
        <v>0</v>
      </c>
      <c r="R78" t="s">
        <v>358</v>
      </c>
      <c r="S78" s="2">
        <v>40259</v>
      </c>
    </row>
    <row r="79" spans="1:19" x14ac:dyDescent="0.25">
      <c r="A79" t="s">
        <v>172</v>
      </c>
      <c r="B79" t="s">
        <v>544</v>
      </c>
      <c r="C79" t="s">
        <v>152</v>
      </c>
      <c r="D79" t="s">
        <v>153</v>
      </c>
      <c r="E79" t="s">
        <v>507</v>
      </c>
      <c r="F79" t="s">
        <v>349</v>
      </c>
      <c r="G79">
        <v>923</v>
      </c>
      <c r="H79">
        <v>10</v>
      </c>
      <c r="I79">
        <v>6</v>
      </c>
      <c r="J79">
        <v>0</v>
      </c>
      <c r="K79" t="s">
        <v>350</v>
      </c>
      <c r="L79" t="s">
        <v>545</v>
      </c>
      <c r="M79">
        <v>5</v>
      </c>
      <c r="N79" t="s">
        <v>344</v>
      </c>
      <c r="O79" t="s">
        <v>455</v>
      </c>
      <c r="P79" t="s">
        <v>456</v>
      </c>
      <c r="Q79" t="s">
        <v>445</v>
      </c>
      <c r="R79" t="s">
        <v>358</v>
      </c>
      <c r="S79" s="2">
        <v>40259</v>
      </c>
    </row>
    <row r="80" spans="1:19" x14ac:dyDescent="0.25">
      <c r="A80" t="s">
        <v>22</v>
      </c>
      <c r="B80" t="s">
        <v>23</v>
      </c>
      <c r="C80" t="s">
        <v>24</v>
      </c>
      <c r="D80" t="s">
        <v>25</v>
      </c>
      <c r="E80" t="s">
        <v>341</v>
      </c>
      <c r="F80" t="s">
        <v>349</v>
      </c>
      <c r="G80">
        <v>825</v>
      </c>
      <c r="H80">
        <v>0</v>
      </c>
      <c r="I80">
        <v>2</v>
      </c>
      <c r="J80">
        <v>0</v>
      </c>
      <c r="K80" t="s">
        <v>342</v>
      </c>
      <c r="L80" t="s">
        <v>546</v>
      </c>
      <c r="M80">
        <v>5</v>
      </c>
      <c r="N80" t="s">
        <v>344</v>
      </c>
      <c r="O80" t="s">
        <v>455</v>
      </c>
      <c r="P80" t="s">
        <v>456</v>
      </c>
      <c r="Q80" t="s">
        <v>547</v>
      </c>
      <c r="R80" t="s">
        <v>358</v>
      </c>
      <c r="S80" s="2">
        <v>40259</v>
      </c>
    </row>
    <row r="81" spans="1:19" x14ac:dyDescent="0.25">
      <c r="A81" t="s">
        <v>173</v>
      </c>
      <c r="B81" t="s">
        <v>174</v>
      </c>
      <c r="C81" t="s">
        <v>175</v>
      </c>
      <c r="D81" t="s">
        <v>176</v>
      </c>
      <c r="E81" t="s">
        <v>507</v>
      </c>
      <c r="F81" t="s">
        <v>349</v>
      </c>
      <c r="G81">
        <v>500</v>
      </c>
      <c r="H81">
        <v>36</v>
      </c>
      <c r="I81">
        <v>25</v>
      </c>
      <c r="J81">
        <v>1464</v>
      </c>
      <c r="K81" t="s">
        <v>350</v>
      </c>
      <c r="L81" t="s">
        <v>548</v>
      </c>
      <c r="M81">
        <v>5</v>
      </c>
      <c r="N81" t="s">
        <v>344</v>
      </c>
      <c r="O81" t="s">
        <v>398</v>
      </c>
      <c r="P81" t="s">
        <v>399</v>
      </c>
      <c r="Q81" t="s">
        <v>549</v>
      </c>
      <c r="R81" t="s">
        <v>358</v>
      </c>
      <c r="S81" s="2">
        <v>40259</v>
      </c>
    </row>
    <row r="82" spans="1:19" x14ac:dyDescent="0.25">
      <c r="A82" t="s">
        <v>177</v>
      </c>
      <c r="B82" t="s">
        <v>178</v>
      </c>
      <c r="C82" t="s">
        <v>148</v>
      </c>
      <c r="D82" t="s">
        <v>149</v>
      </c>
      <c r="E82" t="s">
        <v>507</v>
      </c>
      <c r="F82" t="s">
        <v>349</v>
      </c>
      <c r="G82">
        <v>908</v>
      </c>
      <c r="H82">
        <v>39</v>
      </c>
      <c r="I82">
        <v>22</v>
      </c>
      <c r="J82">
        <v>854</v>
      </c>
      <c r="K82" t="s">
        <v>350</v>
      </c>
      <c r="L82" t="s">
        <v>550</v>
      </c>
      <c r="M82">
        <v>2</v>
      </c>
      <c r="N82" t="s">
        <v>352</v>
      </c>
      <c r="O82" t="s">
        <v>398</v>
      </c>
      <c r="P82" t="s">
        <v>399</v>
      </c>
      <c r="Q82" t="s">
        <v>551</v>
      </c>
      <c r="R82" t="s">
        <v>358</v>
      </c>
      <c r="S82" s="2">
        <v>40259</v>
      </c>
    </row>
    <row r="83" spans="1:19" x14ac:dyDescent="0.25">
      <c r="A83" t="s">
        <v>180</v>
      </c>
      <c r="B83" t="s">
        <v>552</v>
      </c>
      <c r="C83" t="s">
        <v>148</v>
      </c>
      <c r="D83" t="s">
        <v>149</v>
      </c>
      <c r="E83" t="s">
        <v>507</v>
      </c>
      <c r="F83" t="s">
        <v>349</v>
      </c>
      <c r="G83">
        <v>923</v>
      </c>
      <c r="H83">
        <v>19</v>
      </c>
      <c r="I83">
        <v>10</v>
      </c>
      <c r="J83">
        <v>427</v>
      </c>
      <c r="K83" t="s">
        <v>350</v>
      </c>
      <c r="L83" t="s">
        <v>553</v>
      </c>
      <c r="M83">
        <v>2</v>
      </c>
      <c r="N83" t="s">
        <v>352</v>
      </c>
      <c r="O83" t="s">
        <v>398</v>
      </c>
      <c r="P83" t="s">
        <v>399</v>
      </c>
      <c r="Q83" t="s">
        <v>554</v>
      </c>
      <c r="R83" t="s">
        <v>339</v>
      </c>
      <c r="S83" s="2">
        <v>40259</v>
      </c>
    </row>
    <row r="84" spans="1:19" x14ac:dyDescent="0.25">
      <c r="A84" t="s">
        <v>181</v>
      </c>
      <c r="B84" t="s">
        <v>182</v>
      </c>
      <c r="C84" t="s">
        <v>183</v>
      </c>
      <c r="D84" t="s">
        <v>184</v>
      </c>
      <c r="E84" t="s">
        <v>555</v>
      </c>
      <c r="F84" t="s">
        <v>332</v>
      </c>
      <c r="G84">
        <v>1074</v>
      </c>
      <c r="H84">
        <v>16</v>
      </c>
      <c r="I84">
        <v>4</v>
      </c>
      <c r="J84">
        <v>335</v>
      </c>
      <c r="K84" t="s">
        <v>350</v>
      </c>
      <c r="L84" t="s">
        <v>556</v>
      </c>
      <c r="M84">
        <v>8</v>
      </c>
      <c r="N84" t="s">
        <v>389</v>
      </c>
      <c r="O84" t="s">
        <v>409</v>
      </c>
      <c r="P84" t="s">
        <v>410</v>
      </c>
      <c r="Q84" t="s">
        <v>557</v>
      </c>
      <c r="R84" t="s">
        <v>339</v>
      </c>
      <c r="S84" s="2">
        <v>40259</v>
      </c>
    </row>
    <row r="85" spans="1:19" x14ac:dyDescent="0.25">
      <c r="A85" t="s">
        <v>185</v>
      </c>
      <c r="B85" t="s">
        <v>186</v>
      </c>
      <c r="C85" t="s">
        <v>187</v>
      </c>
      <c r="D85" t="s">
        <v>188</v>
      </c>
      <c r="E85" t="s">
        <v>555</v>
      </c>
      <c r="F85" t="s">
        <v>332</v>
      </c>
      <c r="G85">
        <v>610</v>
      </c>
      <c r="H85">
        <v>75</v>
      </c>
      <c r="I85">
        <v>20</v>
      </c>
      <c r="J85">
        <v>0</v>
      </c>
      <c r="K85" t="s">
        <v>342</v>
      </c>
      <c r="L85" t="s">
        <v>558</v>
      </c>
      <c r="M85">
        <v>8</v>
      </c>
      <c r="N85" t="s">
        <v>389</v>
      </c>
      <c r="O85" t="s">
        <v>390</v>
      </c>
      <c r="P85" t="s">
        <v>391</v>
      </c>
      <c r="Q85" t="s">
        <v>559</v>
      </c>
      <c r="R85" t="s">
        <v>339</v>
      </c>
      <c r="S85" s="2">
        <v>40259</v>
      </c>
    </row>
    <row r="86" spans="1:19" x14ac:dyDescent="0.25">
      <c r="A86" t="s">
        <v>190</v>
      </c>
      <c r="B86" t="s">
        <v>191</v>
      </c>
      <c r="C86" t="s">
        <v>187</v>
      </c>
      <c r="D86" t="s">
        <v>188</v>
      </c>
      <c r="E86" t="s">
        <v>555</v>
      </c>
      <c r="F86" t="s">
        <v>332</v>
      </c>
      <c r="G86">
        <v>939</v>
      </c>
      <c r="H86">
        <v>0</v>
      </c>
      <c r="I86">
        <v>20</v>
      </c>
      <c r="J86">
        <v>0</v>
      </c>
      <c r="K86" t="s">
        <v>342</v>
      </c>
      <c r="L86" t="s">
        <v>560</v>
      </c>
      <c r="M86">
        <v>8</v>
      </c>
      <c r="N86" t="s">
        <v>389</v>
      </c>
      <c r="O86" t="s">
        <v>409</v>
      </c>
      <c r="P86" t="s">
        <v>410</v>
      </c>
      <c r="Q86" t="s">
        <v>561</v>
      </c>
      <c r="R86" t="s">
        <v>339</v>
      </c>
      <c r="S86" s="2">
        <v>40259</v>
      </c>
    </row>
    <row r="87" spans="1:19" x14ac:dyDescent="0.25">
      <c r="A87" t="s">
        <v>192</v>
      </c>
      <c r="B87" t="s">
        <v>193</v>
      </c>
      <c r="C87" t="s">
        <v>194</v>
      </c>
      <c r="D87" t="s">
        <v>195</v>
      </c>
      <c r="E87" t="s">
        <v>359</v>
      </c>
      <c r="F87" t="s">
        <v>332</v>
      </c>
      <c r="G87">
        <v>359</v>
      </c>
      <c r="H87">
        <v>54</v>
      </c>
      <c r="I87">
        <v>24</v>
      </c>
      <c r="J87">
        <v>25</v>
      </c>
      <c r="K87" t="s">
        <v>350</v>
      </c>
      <c r="L87" t="s">
        <v>562</v>
      </c>
      <c r="M87">
        <v>6</v>
      </c>
      <c r="N87" t="s">
        <v>363</v>
      </c>
      <c r="O87" t="s">
        <v>345</v>
      </c>
      <c r="P87" t="s">
        <v>346</v>
      </c>
      <c r="Q87" t="s">
        <v>563</v>
      </c>
      <c r="R87" t="s">
        <v>339</v>
      </c>
      <c r="S87" s="2">
        <v>40259</v>
      </c>
    </row>
    <row r="88" spans="1:19" x14ac:dyDescent="0.25">
      <c r="A88" t="s">
        <v>26</v>
      </c>
      <c r="B88" t="s">
        <v>564</v>
      </c>
      <c r="C88" t="s">
        <v>24</v>
      </c>
      <c r="D88" t="s">
        <v>25</v>
      </c>
      <c r="E88" t="s">
        <v>341</v>
      </c>
      <c r="F88" t="s">
        <v>373</v>
      </c>
      <c r="G88">
        <v>845</v>
      </c>
      <c r="H88">
        <v>3</v>
      </c>
      <c r="I88">
        <v>0</v>
      </c>
      <c r="J88">
        <v>0</v>
      </c>
      <c r="K88" t="s">
        <v>342</v>
      </c>
      <c r="L88" t="s">
        <v>565</v>
      </c>
      <c r="M88">
        <v>5</v>
      </c>
      <c r="N88" t="s">
        <v>344</v>
      </c>
      <c r="O88" t="s">
        <v>404</v>
      </c>
      <c r="P88" t="s">
        <v>405</v>
      </c>
      <c r="Q88">
        <v>0</v>
      </c>
      <c r="R88" t="s">
        <v>339</v>
      </c>
      <c r="S88" s="2">
        <v>40259</v>
      </c>
    </row>
    <row r="89" spans="1:19" x14ac:dyDescent="0.25">
      <c r="A89" t="s">
        <v>196</v>
      </c>
      <c r="B89" t="s">
        <v>197</v>
      </c>
      <c r="C89" t="s">
        <v>194</v>
      </c>
      <c r="D89" t="s">
        <v>195</v>
      </c>
      <c r="E89" t="s">
        <v>359</v>
      </c>
      <c r="F89" t="s">
        <v>332</v>
      </c>
      <c r="G89">
        <v>880</v>
      </c>
      <c r="H89">
        <v>95</v>
      </c>
      <c r="I89">
        <v>33</v>
      </c>
      <c r="J89">
        <v>126</v>
      </c>
      <c r="K89" t="s">
        <v>350</v>
      </c>
      <c r="L89" t="s">
        <v>566</v>
      </c>
      <c r="M89">
        <v>7</v>
      </c>
      <c r="N89" t="s">
        <v>361</v>
      </c>
      <c r="O89" t="s">
        <v>345</v>
      </c>
      <c r="P89" t="s">
        <v>346</v>
      </c>
      <c r="Q89">
        <v>149</v>
      </c>
      <c r="R89" t="s">
        <v>339</v>
      </c>
      <c r="S89" s="2">
        <v>40259</v>
      </c>
    </row>
    <row r="90" spans="1:19" x14ac:dyDescent="0.25">
      <c r="A90" t="s">
        <v>199</v>
      </c>
      <c r="B90" t="s">
        <v>200</v>
      </c>
      <c r="C90" t="s">
        <v>194</v>
      </c>
      <c r="D90" t="s">
        <v>195</v>
      </c>
      <c r="E90" t="s">
        <v>359</v>
      </c>
      <c r="F90" t="s">
        <v>332</v>
      </c>
      <c r="G90">
        <v>792</v>
      </c>
      <c r="H90">
        <v>69</v>
      </c>
      <c r="I90">
        <v>25</v>
      </c>
      <c r="J90">
        <v>13</v>
      </c>
      <c r="K90" t="s">
        <v>350</v>
      </c>
      <c r="L90" t="s">
        <v>567</v>
      </c>
      <c r="M90">
        <v>7</v>
      </c>
      <c r="N90" t="s">
        <v>361</v>
      </c>
      <c r="O90" t="s">
        <v>345</v>
      </c>
      <c r="P90" t="s">
        <v>346</v>
      </c>
      <c r="Q90">
        <v>16</v>
      </c>
      <c r="R90" t="s">
        <v>339</v>
      </c>
      <c r="S90" s="2">
        <v>40259</v>
      </c>
    </row>
    <row r="91" spans="1:19" x14ac:dyDescent="0.25">
      <c r="A91" t="s">
        <v>201</v>
      </c>
      <c r="B91" t="s">
        <v>202</v>
      </c>
      <c r="C91" t="s">
        <v>194</v>
      </c>
      <c r="D91" t="s">
        <v>195</v>
      </c>
      <c r="E91" t="s">
        <v>359</v>
      </c>
      <c r="F91" t="s">
        <v>332</v>
      </c>
      <c r="G91">
        <v>404</v>
      </c>
      <c r="H91">
        <v>50</v>
      </c>
      <c r="I91">
        <v>10</v>
      </c>
      <c r="J91">
        <v>7</v>
      </c>
      <c r="K91" t="s">
        <v>350</v>
      </c>
      <c r="L91" t="s">
        <v>568</v>
      </c>
      <c r="M91">
        <v>6</v>
      </c>
      <c r="N91" t="s">
        <v>363</v>
      </c>
      <c r="O91" t="s">
        <v>345</v>
      </c>
      <c r="P91" t="s">
        <v>346</v>
      </c>
      <c r="Q91" t="s">
        <v>569</v>
      </c>
      <c r="R91" t="s">
        <v>339</v>
      </c>
      <c r="S91" s="2">
        <v>40259</v>
      </c>
    </row>
    <row r="92" spans="1:19" x14ac:dyDescent="0.25">
      <c r="A92" t="s">
        <v>203</v>
      </c>
      <c r="B92" t="s">
        <v>204</v>
      </c>
      <c r="C92" t="s">
        <v>194</v>
      </c>
      <c r="D92" t="s">
        <v>195</v>
      </c>
      <c r="E92" t="s">
        <v>359</v>
      </c>
      <c r="F92" t="s">
        <v>349</v>
      </c>
      <c r="G92">
        <v>2232</v>
      </c>
      <c r="H92">
        <v>51</v>
      </c>
      <c r="I92">
        <v>0</v>
      </c>
      <c r="J92">
        <v>0</v>
      </c>
      <c r="K92" t="s">
        <v>350</v>
      </c>
      <c r="L92" t="s">
        <v>570</v>
      </c>
      <c r="M92">
        <v>2</v>
      </c>
      <c r="N92" t="s">
        <v>352</v>
      </c>
      <c r="O92" t="s">
        <v>356</v>
      </c>
      <c r="P92" t="s">
        <v>357</v>
      </c>
      <c r="Q92">
        <v>0</v>
      </c>
      <c r="R92" t="s">
        <v>358</v>
      </c>
      <c r="S92" s="2">
        <v>40259</v>
      </c>
    </row>
    <row r="93" spans="1:19" x14ac:dyDescent="0.25">
      <c r="A93" t="s">
        <v>205</v>
      </c>
      <c r="B93" t="s">
        <v>206</v>
      </c>
      <c r="C93" t="s">
        <v>207</v>
      </c>
      <c r="D93" t="s">
        <v>208</v>
      </c>
      <c r="E93" t="s">
        <v>359</v>
      </c>
      <c r="F93" t="s">
        <v>349</v>
      </c>
      <c r="G93">
        <v>2841</v>
      </c>
      <c r="H93">
        <v>30</v>
      </c>
      <c r="I93">
        <v>0</v>
      </c>
      <c r="J93">
        <v>0</v>
      </c>
      <c r="K93" t="s">
        <v>342</v>
      </c>
      <c r="L93" t="s">
        <v>571</v>
      </c>
      <c r="M93">
        <v>2</v>
      </c>
      <c r="N93" t="s">
        <v>352</v>
      </c>
      <c r="O93" t="s">
        <v>356</v>
      </c>
      <c r="P93" t="s">
        <v>357</v>
      </c>
      <c r="Q93">
        <v>0</v>
      </c>
      <c r="R93" t="s">
        <v>358</v>
      </c>
      <c r="S93" s="2">
        <v>40259</v>
      </c>
    </row>
    <row r="94" spans="1:19" x14ac:dyDescent="0.25">
      <c r="A94" t="s">
        <v>209</v>
      </c>
      <c r="B94" t="s">
        <v>572</v>
      </c>
      <c r="C94" t="s">
        <v>210</v>
      </c>
      <c r="D94" t="s">
        <v>211</v>
      </c>
      <c r="E94" t="s">
        <v>359</v>
      </c>
      <c r="F94" t="s">
        <v>332</v>
      </c>
      <c r="G94">
        <v>779</v>
      </c>
      <c r="H94">
        <v>129</v>
      </c>
      <c r="I94">
        <v>40</v>
      </c>
      <c r="J94">
        <v>191</v>
      </c>
      <c r="K94" t="s">
        <v>350</v>
      </c>
      <c r="L94" t="s">
        <v>573</v>
      </c>
      <c r="M94">
        <v>7</v>
      </c>
      <c r="N94" t="s">
        <v>361</v>
      </c>
      <c r="O94" t="s">
        <v>345</v>
      </c>
      <c r="P94" t="s">
        <v>346</v>
      </c>
      <c r="Q94">
        <v>1270</v>
      </c>
      <c r="R94" t="s">
        <v>339</v>
      </c>
      <c r="S94" s="2">
        <v>40259</v>
      </c>
    </row>
    <row r="95" spans="1:19" x14ac:dyDescent="0.25">
      <c r="A95" t="s">
        <v>213</v>
      </c>
      <c r="B95" t="s">
        <v>214</v>
      </c>
      <c r="C95" t="s">
        <v>210</v>
      </c>
      <c r="D95" t="s">
        <v>211</v>
      </c>
      <c r="E95" t="s">
        <v>359</v>
      </c>
      <c r="F95" t="s">
        <v>349</v>
      </c>
      <c r="G95">
        <v>2513</v>
      </c>
      <c r="H95">
        <v>22</v>
      </c>
      <c r="I95">
        <v>0</v>
      </c>
      <c r="J95">
        <v>0</v>
      </c>
      <c r="K95" t="s">
        <v>350</v>
      </c>
      <c r="L95" t="s">
        <v>574</v>
      </c>
      <c r="M95">
        <v>2</v>
      </c>
      <c r="N95" t="s">
        <v>352</v>
      </c>
      <c r="O95" t="s">
        <v>356</v>
      </c>
      <c r="P95" t="s">
        <v>357</v>
      </c>
      <c r="Q95">
        <v>0</v>
      </c>
      <c r="R95" t="s">
        <v>358</v>
      </c>
      <c r="S95" s="2">
        <v>40259</v>
      </c>
    </row>
    <row r="96" spans="1:19" x14ac:dyDescent="0.25">
      <c r="A96" t="s">
        <v>288</v>
      </c>
      <c r="B96" t="s">
        <v>289</v>
      </c>
      <c r="C96" t="s">
        <v>290</v>
      </c>
      <c r="D96" t="s">
        <v>291</v>
      </c>
      <c r="E96" t="s">
        <v>575</v>
      </c>
      <c r="F96" t="s">
        <v>332</v>
      </c>
      <c r="G96">
        <v>560</v>
      </c>
      <c r="H96">
        <v>88</v>
      </c>
      <c r="I96">
        <v>28</v>
      </c>
      <c r="J96">
        <v>86</v>
      </c>
      <c r="K96" t="s">
        <v>350</v>
      </c>
      <c r="L96" t="s">
        <v>576</v>
      </c>
      <c r="M96">
        <v>16</v>
      </c>
      <c r="N96" t="s">
        <v>577</v>
      </c>
      <c r="O96" t="s">
        <v>390</v>
      </c>
      <c r="P96" t="s">
        <v>391</v>
      </c>
      <c r="Q96" t="s">
        <v>578</v>
      </c>
      <c r="R96" t="s">
        <v>339</v>
      </c>
      <c r="S96" s="2">
        <v>40259</v>
      </c>
    </row>
    <row r="97" spans="1:19" x14ac:dyDescent="0.25">
      <c r="A97" t="s">
        <v>292</v>
      </c>
      <c r="B97" t="s">
        <v>293</v>
      </c>
      <c r="C97" t="s">
        <v>294</v>
      </c>
      <c r="D97" t="s">
        <v>295</v>
      </c>
      <c r="E97" t="s">
        <v>575</v>
      </c>
      <c r="F97" t="s">
        <v>332</v>
      </c>
      <c r="G97">
        <v>49</v>
      </c>
      <c r="H97">
        <v>0</v>
      </c>
      <c r="I97">
        <v>8</v>
      </c>
      <c r="J97">
        <v>0</v>
      </c>
      <c r="K97" t="s">
        <v>342</v>
      </c>
      <c r="L97" t="s">
        <v>579</v>
      </c>
      <c r="M97">
        <v>16</v>
      </c>
      <c r="N97" t="s">
        <v>577</v>
      </c>
      <c r="O97" t="s">
        <v>364</v>
      </c>
      <c r="P97" t="s">
        <v>365</v>
      </c>
      <c r="Q97" t="s">
        <v>580</v>
      </c>
      <c r="R97" t="s">
        <v>339</v>
      </c>
      <c r="S97" s="2">
        <v>40259</v>
      </c>
    </row>
    <row r="98" spans="1:19" x14ac:dyDescent="0.25">
      <c r="A98" t="s">
        <v>296</v>
      </c>
      <c r="B98" t="s">
        <v>297</v>
      </c>
      <c r="C98" t="s">
        <v>298</v>
      </c>
      <c r="D98" t="s">
        <v>299</v>
      </c>
      <c r="E98" t="s">
        <v>575</v>
      </c>
      <c r="F98" t="s">
        <v>332</v>
      </c>
      <c r="G98">
        <v>792</v>
      </c>
      <c r="H98">
        <v>68</v>
      </c>
      <c r="I98">
        <v>19</v>
      </c>
      <c r="J98">
        <v>60</v>
      </c>
      <c r="K98" t="s">
        <v>342</v>
      </c>
      <c r="L98" t="s">
        <v>581</v>
      </c>
      <c r="M98">
        <v>16</v>
      </c>
      <c r="N98" t="s">
        <v>577</v>
      </c>
      <c r="O98" t="s">
        <v>390</v>
      </c>
      <c r="P98" t="s">
        <v>391</v>
      </c>
      <c r="Q98" t="s">
        <v>582</v>
      </c>
      <c r="R98" t="s">
        <v>339</v>
      </c>
      <c r="S98" s="2">
        <v>40259</v>
      </c>
    </row>
    <row r="99" spans="1:19" x14ac:dyDescent="0.25">
      <c r="A99" t="s">
        <v>300</v>
      </c>
      <c r="B99" t="s">
        <v>301</v>
      </c>
      <c r="C99" t="s">
        <v>302</v>
      </c>
      <c r="D99" t="s">
        <v>583</v>
      </c>
      <c r="E99" t="s">
        <v>575</v>
      </c>
      <c r="F99" t="s">
        <v>332</v>
      </c>
      <c r="G99">
        <v>160</v>
      </c>
      <c r="H99">
        <v>60</v>
      </c>
      <c r="I99">
        <v>18</v>
      </c>
      <c r="J99">
        <v>0</v>
      </c>
      <c r="K99" t="s">
        <v>350</v>
      </c>
      <c r="L99" t="s">
        <v>584</v>
      </c>
      <c r="M99">
        <v>16</v>
      </c>
      <c r="N99" t="s">
        <v>577</v>
      </c>
      <c r="O99" t="s">
        <v>364</v>
      </c>
      <c r="P99" t="s">
        <v>365</v>
      </c>
      <c r="Q99" t="s">
        <v>585</v>
      </c>
      <c r="R99" t="s">
        <v>339</v>
      </c>
      <c r="S99" s="2">
        <v>40259</v>
      </c>
    </row>
    <row r="100" spans="1:19" x14ac:dyDescent="0.25">
      <c r="A100" t="s">
        <v>303</v>
      </c>
      <c r="B100" t="s">
        <v>304</v>
      </c>
      <c r="C100" t="s">
        <v>305</v>
      </c>
      <c r="D100" t="s">
        <v>306</v>
      </c>
      <c r="E100" t="s">
        <v>575</v>
      </c>
      <c r="F100" t="s">
        <v>332</v>
      </c>
      <c r="G100">
        <v>113</v>
      </c>
      <c r="H100">
        <v>25</v>
      </c>
      <c r="I100">
        <v>9</v>
      </c>
      <c r="J100">
        <v>167</v>
      </c>
      <c r="K100" t="s">
        <v>350</v>
      </c>
      <c r="L100" t="s">
        <v>586</v>
      </c>
      <c r="M100">
        <v>16</v>
      </c>
      <c r="N100" t="s">
        <v>577</v>
      </c>
      <c r="O100" t="s">
        <v>364</v>
      </c>
      <c r="P100" t="s">
        <v>365</v>
      </c>
      <c r="Q100" t="s">
        <v>587</v>
      </c>
      <c r="R100" t="s">
        <v>339</v>
      </c>
      <c r="S100" s="2">
        <v>40259</v>
      </c>
    </row>
    <row r="101" spans="1:19" x14ac:dyDescent="0.25">
      <c r="A101" t="s">
        <v>307</v>
      </c>
      <c r="B101" t="s">
        <v>588</v>
      </c>
      <c r="C101" t="s">
        <v>308</v>
      </c>
      <c r="D101" t="s">
        <v>309</v>
      </c>
      <c r="E101" t="s">
        <v>575</v>
      </c>
      <c r="F101" t="s">
        <v>332</v>
      </c>
      <c r="G101">
        <v>949</v>
      </c>
      <c r="H101">
        <v>25</v>
      </c>
      <c r="I101">
        <v>7</v>
      </c>
      <c r="J101">
        <v>0</v>
      </c>
      <c r="K101" t="s">
        <v>342</v>
      </c>
      <c r="L101" t="s">
        <v>589</v>
      </c>
      <c r="M101">
        <v>16</v>
      </c>
      <c r="N101" t="s">
        <v>577</v>
      </c>
      <c r="O101" t="s">
        <v>390</v>
      </c>
      <c r="P101" t="s">
        <v>391</v>
      </c>
      <c r="Q101" t="s">
        <v>590</v>
      </c>
      <c r="R101" t="s">
        <v>339</v>
      </c>
      <c r="S101" s="2">
        <v>40259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37F5E-0ACF-4C2A-B500-2D3E465A14FA}">
  <dimension ref="A1:D109"/>
  <sheetViews>
    <sheetView workbookViewId="0">
      <selection activeCell="G109" sqref="G109"/>
    </sheetView>
  </sheetViews>
  <sheetFormatPr baseColWidth="10" defaultRowHeight="15" x14ac:dyDescent="0.25"/>
  <cols>
    <col min="1" max="2" width="9.140625" style="17" customWidth="1"/>
    <col min="3" max="3" width="30.5703125" style="17" bestFit="1" customWidth="1"/>
    <col min="4" max="16384" width="11.42578125" style="17"/>
  </cols>
  <sheetData>
    <row r="1" spans="1:4" x14ac:dyDescent="0.25">
      <c r="A1" s="15" t="s">
        <v>883</v>
      </c>
      <c r="B1" s="15" t="s">
        <v>665</v>
      </c>
      <c r="C1" s="15" t="s">
        <v>666</v>
      </c>
      <c r="D1" s="20" t="s">
        <v>882</v>
      </c>
    </row>
    <row r="2" spans="1:4" x14ac:dyDescent="0.25">
      <c r="A2" s="16" t="s">
        <v>136</v>
      </c>
      <c r="B2" s="16" t="s">
        <v>667</v>
      </c>
      <c r="C2" s="16" t="s">
        <v>668</v>
      </c>
      <c r="D2" s="17" t="str">
        <f>RIGHT(B2,2)</f>
        <v>74</v>
      </c>
    </row>
    <row r="3" spans="1:4" x14ac:dyDescent="0.25">
      <c r="A3" s="16" t="s">
        <v>123</v>
      </c>
      <c r="B3" s="16" t="s">
        <v>669</v>
      </c>
      <c r="C3" s="16" t="s">
        <v>670</v>
      </c>
      <c r="D3" s="17" t="str">
        <f t="shared" ref="D3:D66" si="0">RIGHT(B3,2)</f>
        <v>73</v>
      </c>
    </row>
    <row r="4" spans="1:4" x14ac:dyDescent="0.25">
      <c r="A4" s="16" t="s">
        <v>140</v>
      </c>
      <c r="B4" s="16" t="s">
        <v>671</v>
      </c>
      <c r="C4" s="16" t="s">
        <v>672</v>
      </c>
      <c r="D4" s="17" t="str">
        <f t="shared" si="0"/>
        <v>74</v>
      </c>
    </row>
    <row r="5" spans="1:4" x14ac:dyDescent="0.25">
      <c r="A5" s="16" t="s">
        <v>128</v>
      </c>
      <c r="B5" s="16" t="s">
        <v>673</v>
      </c>
      <c r="C5" s="16" t="s">
        <v>674</v>
      </c>
      <c r="D5" s="17" t="str">
        <f t="shared" si="0"/>
        <v>73</v>
      </c>
    </row>
    <row r="6" spans="1:4" x14ac:dyDescent="0.25">
      <c r="A6" s="16" t="s">
        <v>89</v>
      </c>
      <c r="B6" s="16" t="s">
        <v>675</v>
      </c>
      <c r="C6" s="16" t="s">
        <v>676</v>
      </c>
      <c r="D6" s="17" t="str">
        <f t="shared" si="0"/>
        <v>01</v>
      </c>
    </row>
    <row r="7" spans="1:4" x14ac:dyDescent="0.25">
      <c r="A7" s="16" t="s">
        <v>234</v>
      </c>
      <c r="B7" s="16" t="s">
        <v>677</v>
      </c>
      <c r="C7" s="16" t="s">
        <v>678</v>
      </c>
      <c r="D7" s="17" t="str">
        <f t="shared" si="0"/>
        <v>13</v>
      </c>
    </row>
    <row r="8" spans="1:4" x14ac:dyDescent="0.25">
      <c r="A8" s="16" t="s">
        <v>173</v>
      </c>
      <c r="B8" s="16" t="s">
        <v>679</v>
      </c>
      <c r="C8" s="16" t="s">
        <v>680</v>
      </c>
      <c r="D8" s="17" t="str">
        <f t="shared" si="0"/>
        <v>38</v>
      </c>
    </row>
    <row r="9" spans="1:4" x14ac:dyDescent="0.25">
      <c r="A9" s="16" t="s">
        <v>192</v>
      </c>
      <c r="B9" s="16" t="s">
        <v>681</v>
      </c>
      <c r="C9" s="16" t="s">
        <v>682</v>
      </c>
      <c r="D9" s="17" t="str">
        <f t="shared" si="0"/>
        <v>04</v>
      </c>
    </row>
    <row r="10" spans="1:4" x14ac:dyDescent="0.25">
      <c r="A10" s="16" t="s">
        <v>177</v>
      </c>
      <c r="B10" s="16" t="s">
        <v>683</v>
      </c>
      <c r="C10" s="16" t="s">
        <v>684</v>
      </c>
      <c r="D10" s="17" t="str">
        <f t="shared" si="0"/>
        <v>38</v>
      </c>
    </row>
    <row r="11" spans="1:4" x14ac:dyDescent="0.25">
      <c r="A11" s="16" t="s">
        <v>52</v>
      </c>
      <c r="B11" s="16" t="s">
        <v>685</v>
      </c>
      <c r="C11" s="16" t="s">
        <v>686</v>
      </c>
      <c r="D11" s="17" t="str">
        <f t="shared" si="0"/>
        <v>39</v>
      </c>
    </row>
    <row r="12" spans="1:4" x14ac:dyDescent="0.25">
      <c r="A12" s="16" t="s">
        <v>30</v>
      </c>
      <c r="B12" s="16" t="s">
        <v>687</v>
      </c>
      <c r="C12" s="16" t="s">
        <v>688</v>
      </c>
      <c r="D12" s="17" t="str">
        <f t="shared" si="0"/>
        <v>25</v>
      </c>
    </row>
    <row r="13" spans="1:4" x14ac:dyDescent="0.25">
      <c r="A13" s="16" t="s">
        <v>242</v>
      </c>
      <c r="B13" s="16" t="s">
        <v>689</v>
      </c>
      <c r="C13" s="16" t="s">
        <v>690</v>
      </c>
      <c r="D13" s="17" t="str">
        <f t="shared" si="0"/>
        <v>34</v>
      </c>
    </row>
    <row r="14" spans="1:4" x14ac:dyDescent="0.25">
      <c r="A14" s="16" t="s">
        <v>64</v>
      </c>
      <c r="B14" s="16" t="s">
        <v>691</v>
      </c>
      <c r="C14" s="16" t="s">
        <v>692</v>
      </c>
      <c r="D14" s="17" t="str">
        <f t="shared" si="0"/>
        <v>39</v>
      </c>
    </row>
    <row r="15" spans="1:4" x14ac:dyDescent="0.25">
      <c r="A15" s="16" t="s">
        <v>280</v>
      </c>
      <c r="B15" s="16" t="s">
        <v>693</v>
      </c>
      <c r="C15" s="16" t="s">
        <v>694</v>
      </c>
      <c r="D15" s="17" t="str">
        <f t="shared" si="0"/>
        <v>66</v>
      </c>
    </row>
    <row r="16" spans="1:4" x14ac:dyDescent="0.25">
      <c r="A16" s="16" t="s">
        <v>230</v>
      </c>
      <c r="B16" s="16" t="s">
        <v>695</v>
      </c>
      <c r="C16" s="16" t="s">
        <v>696</v>
      </c>
      <c r="D16" s="17" t="str">
        <f t="shared" si="0"/>
        <v>83</v>
      </c>
    </row>
    <row r="17" spans="1:4" x14ac:dyDescent="0.25">
      <c r="A17" s="16" t="s">
        <v>60</v>
      </c>
      <c r="B17" s="16" t="s">
        <v>697</v>
      </c>
      <c r="C17" s="16" t="s">
        <v>698</v>
      </c>
      <c r="D17" s="17" t="str">
        <f t="shared" si="0"/>
        <v>39</v>
      </c>
    </row>
    <row r="18" spans="1:4" x14ac:dyDescent="0.25">
      <c r="A18" s="16" t="s">
        <v>180</v>
      </c>
      <c r="B18" s="16" t="s">
        <v>699</v>
      </c>
      <c r="C18" s="16" t="s">
        <v>700</v>
      </c>
      <c r="D18" s="17" t="str">
        <f t="shared" si="0"/>
        <v>38</v>
      </c>
    </row>
    <row r="19" spans="1:4" x14ac:dyDescent="0.25">
      <c r="A19" s="16" t="s">
        <v>62</v>
      </c>
      <c r="B19" s="16" t="s">
        <v>701</v>
      </c>
      <c r="C19" s="16" t="s">
        <v>702</v>
      </c>
      <c r="D19" s="17" t="str">
        <f t="shared" si="0"/>
        <v>39</v>
      </c>
    </row>
    <row r="20" spans="1:4" x14ac:dyDescent="0.25">
      <c r="A20" s="16" t="s">
        <v>8</v>
      </c>
      <c r="B20" s="16" t="s">
        <v>703</v>
      </c>
      <c r="C20" s="16" t="s">
        <v>704</v>
      </c>
      <c r="D20" s="17" t="str">
        <f t="shared" si="0"/>
        <v>70</v>
      </c>
    </row>
    <row r="21" spans="1:4" x14ac:dyDescent="0.25">
      <c r="A21" s="16" t="s">
        <v>66</v>
      </c>
      <c r="B21" s="16" t="s">
        <v>705</v>
      </c>
      <c r="C21" s="16" t="s">
        <v>706</v>
      </c>
      <c r="D21" s="17" t="str">
        <f t="shared" si="0"/>
        <v>39</v>
      </c>
    </row>
    <row r="22" spans="1:4" x14ac:dyDescent="0.25">
      <c r="A22" s="16" t="s">
        <v>36</v>
      </c>
      <c r="B22" s="16" t="s">
        <v>707</v>
      </c>
      <c r="C22" s="16" t="s">
        <v>708</v>
      </c>
      <c r="D22" s="17" t="str">
        <f t="shared" si="0"/>
        <v>25</v>
      </c>
    </row>
    <row r="23" spans="1:4" x14ac:dyDescent="0.25">
      <c r="A23" s="16" t="s">
        <v>85</v>
      </c>
      <c r="B23" s="16" t="s">
        <v>709</v>
      </c>
      <c r="C23" s="16" t="s">
        <v>710</v>
      </c>
      <c r="D23" s="17" t="str">
        <f t="shared" si="0"/>
        <v>01</v>
      </c>
    </row>
    <row r="24" spans="1:4" x14ac:dyDescent="0.25">
      <c r="A24" s="16" t="s">
        <v>58</v>
      </c>
      <c r="B24" s="16" t="s">
        <v>711</v>
      </c>
      <c r="C24" s="16" t="s">
        <v>712</v>
      </c>
      <c r="D24" s="17" t="str">
        <f t="shared" si="0"/>
        <v>39</v>
      </c>
    </row>
    <row r="25" spans="1:4" x14ac:dyDescent="0.25">
      <c r="A25" s="16" t="s">
        <v>54</v>
      </c>
      <c r="B25" s="16" t="s">
        <v>713</v>
      </c>
      <c r="C25" s="16" t="s">
        <v>714</v>
      </c>
      <c r="D25" s="17" t="str">
        <f t="shared" si="0"/>
        <v>39</v>
      </c>
    </row>
    <row r="26" spans="1:4" x14ac:dyDescent="0.25">
      <c r="A26" s="16" t="s">
        <v>172</v>
      </c>
      <c r="B26" s="16" t="s">
        <v>715</v>
      </c>
      <c r="C26" s="16" t="s">
        <v>716</v>
      </c>
      <c r="D26" s="17" t="str">
        <f t="shared" si="0"/>
        <v>38</v>
      </c>
    </row>
    <row r="27" spans="1:4" x14ac:dyDescent="0.25">
      <c r="A27" s="16" t="s">
        <v>50</v>
      </c>
      <c r="B27" s="16" t="s">
        <v>717</v>
      </c>
      <c r="C27" s="16" t="s">
        <v>718</v>
      </c>
      <c r="D27" s="17" t="str">
        <f t="shared" si="0"/>
        <v>39</v>
      </c>
    </row>
    <row r="28" spans="1:4" x14ac:dyDescent="0.25">
      <c r="A28" s="16" t="s">
        <v>102</v>
      </c>
      <c r="B28" s="16" t="s">
        <v>719</v>
      </c>
      <c r="C28" s="16" t="s">
        <v>720</v>
      </c>
      <c r="D28" s="17" t="str">
        <f t="shared" si="0"/>
        <v>69</v>
      </c>
    </row>
    <row r="29" spans="1:4" x14ac:dyDescent="0.25">
      <c r="A29" s="16" t="s">
        <v>22</v>
      </c>
      <c r="B29" s="16" t="s">
        <v>721</v>
      </c>
      <c r="C29" s="16" t="s">
        <v>722</v>
      </c>
      <c r="D29" s="17" t="str">
        <f t="shared" si="0"/>
        <v>25</v>
      </c>
    </row>
    <row r="30" spans="1:4" x14ac:dyDescent="0.25">
      <c r="A30" s="16" t="s">
        <v>68</v>
      </c>
      <c r="B30" s="16" t="s">
        <v>723</v>
      </c>
      <c r="C30" s="16" t="s">
        <v>724</v>
      </c>
      <c r="D30" s="17" t="str">
        <f t="shared" si="0"/>
        <v>01</v>
      </c>
    </row>
    <row r="31" spans="1:4" x14ac:dyDescent="0.25">
      <c r="A31" s="16" t="s">
        <v>72</v>
      </c>
      <c r="B31" s="16" t="s">
        <v>725</v>
      </c>
      <c r="C31" s="16" t="s">
        <v>726</v>
      </c>
      <c r="D31" s="17" t="str">
        <f t="shared" si="0"/>
        <v>01</v>
      </c>
    </row>
    <row r="32" spans="1:4" x14ac:dyDescent="0.25">
      <c r="A32" s="16" t="s">
        <v>115</v>
      </c>
      <c r="B32" s="16" t="s">
        <v>727</v>
      </c>
      <c r="C32" s="16" t="s">
        <v>728</v>
      </c>
      <c r="D32" s="17" t="str">
        <f t="shared" si="0"/>
        <v>73</v>
      </c>
    </row>
    <row r="33" spans="1:4" x14ac:dyDescent="0.25">
      <c r="A33" s="16" t="s">
        <v>111</v>
      </c>
      <c r="B33" s="16" t="s">
        <v>729</v>
      </c>
      <c r="C33" s="16" t="s">
        <v>730</v>
      </c>
      <c r="D33" s="17" t="str">
        <f t="shared" si="0"/>
        <v>73</v>
      </c>
    </row>
    <row r="34" spans="1:4" x14ac:dyDescent="0.25">
      <c r="A34" s="16" t="s">
        <v>121</v>
      </c>
      <c r="B34" s="16" t="s">
        <v>731</v>
      </c>
      <c r="C34" s="16" t="s">
        <v>732</v>
      </c>
      <c r="D34" s="17" t="str">
        <f t="shared" si="0"/>
        <v>73</v>
      </c>
    </row>
    <row r="35" spans="1:4" x14ac:dyDescent="0.25">
      <c r="A35" s="16" t="s">
        <v>147</v>
      </c>
      <c r="B35" s="16" t="s">
        <v>733</v>
      </c>
      <c r="C35" s="16" t="s">
        <v>734</v>
      </c>
      <c r="D35" s="17" t="str">
        <f t="shared" si="0"/>
        <v>38</v>
      </c>
    </row>
    <row r="36" spans="1:4" x14ac:dyDescent="0.25">
      <c r="A36" s="16" t="s">
        <v>271</v>
      </c>
      <c r="B36" s="16" t="s">
        <v>735</v>
      </c>
      <c r="C36" s="16" t="s">
        <v>736</v>
      </c>
      <c r="D36" s="17" t="str">
        <f t="shared" si="0"/>
        <v>66</v>
      </c>
    </row>
    <row r="37" spans="1:4" x14ac:dyDescent="0.25">
      <c r="A37" s="16" t="s">
        <v>150</v>
      </c>
      <c r="B37" s="16" t="s">
        <v>737</v>
      </c>
      <c r="C37" s="16" t="s">
        <v>738</v>
      </c>
      <c r="D37" s="17" t="str">
        <f t="shared" si="0"/>
        <v>38</v>
      </c>
    </row>
    <row r="38" spans="1:4" x14ac:dyDescent="0.25">
      <c r="A38" s="16" t="s">
        <v>15</v>
      </c>
      <c r="B38" s="16" t="s">
        <v>739</v>
      </c>
      <c r="C38" s="16" t="s">
        <v>740</v>
      </c>
      <c r="D38" s="17" t="str">
        <f t="shared" si="0"/>
        <v>90</v>
      </c>
    </row>
    <row r="39" spans="1:4" x14ac:dyDescent="0.25">
      <c r="A39" s="16" t="s">
        <v>164</v>
      </c>
      <c r="B39" s="16" t="s">
        <v>741</v>
      </c>
      <c r="C39" s="16" t="s">
        <v>742</v>
      </c>
      <c r="D39" s="17" t="str">
        <f t="shared" si="0"/>
        <v>38</v>
      </c>
    </row>
    <row r="40" spans="1:4" x14ac:dyDescent="0.25">
      <c r="A40" s="16" t="s">
        <v>209</v>
      </c>
      <c r="B40" s="16" t="s">
        <v>743</v>
      </c>
      <c r="C40" s="16" t="s">
        <v>744</v>
      </c>
      <c r="D40" s="17" t="str">
        <f t="shared" si="0"/>
        <v>04</v>
      </c>
    </row>
    <row r="41" spans="1:4" x14ac:dyDescent="0.25">
      <c r="A41" s="16" t="s">
        <v>43</v>
      </c>
      <c r="B41" s="16" t="s">
        <v>745</v>
      </c>
      <c r="C41" s="16" t="s">
        <v>746</v>
      </c>
      <c r="D41" s="17" t="str">
        <f t="shared" si="0"/>
        <v>39</v>
      </c>
    </row>
    <row r="42" spans="1:4" x14ac:dyDescent="0.25">
      <c r="A42" s="16" t="s">
        <v>220</v>
      </c>
      <c r="B42" s="16" t="s">
        <v>747</v>
      </c>
      <c r="C42" s="16" t="s">
        <v>748</v>
      </c>
      <c r="D42" s="17" t="str">
        <f t="shared" si="0"/>
        <v>04</v>
      </c>
    </row>
    <row r="43" spans="1:4" x14ac:dyDescent="0.25">
      <c r="A43" s="16" t="s">
        <v>119</v>
      </c>
      <c r="B43" s="16" t="s">
        <v>749</v>
      </c>
      <c r="C43" s="16" t="s">
        <v>750</v>
      </c>
      <c r="D43" s="17" t="str">
        <f t="shared" si="0"/>
        <v>73</v>
      </c>
    </row>
    <row r="44" spans="1:4" x14ac:dyDescent="0.25">
      <c r="A44" s="16" t="s">
        <v>196</v>
      </c>
      <c r="B44" s="16" t="s">
        <v>751</v>
      </c>
      <c r="C44" s="16" t="s">
        <v>752</v>
      </c>
      <c r="D44" s="17" t="str">
        <f t="shared" si="0"/>
        <v>04</v>
      </c>
    </row>
    <row r="45" spans="1:4" x14ac:dyDescent="0.25">
      <c r="A45" s="16" t="s">
        <v>155</v>
      </c>
      <c r="B45" s="16" t="s">
        <v>753</v>
      </c>
      <c r="C45" s="16" t="s">
        <v>754</v>
      </c>
      <c r="D45" s="17" t="str">
        <f t="shared" si="0"/>
        <v>38</v>
      </c>
    </row>
    <row r="46" spans="1:4" x14ac:dyDescent="0.25">
      <c r="A46" s="16" t="s">
        <v>288</v>
      </c>
      <c r="B46" s="16" t="s">
        <v>755</v>
      </c>
      <c r="C46" s="16" t="s">
        <v>756</v>
      </c>
      <c r="D46" s="17" t="str">
        <f t="shared" si="0"/>
        <v>2A</v>
      </c>
    </row>
    <row r="47" spans="1:4" x14ac:dyDescent="0.25">
      <c r="A47" s="16" t="s">
        <v>162</v>
      </c>
      <c r="B47" s="16" t="s">
        <v>757</v>
      </c>
      <c r="C47" s="16" t="s">
        <v>758</v>
      </c>
      <c r="D47" s="17" t="str">
        <f t="shared" si="0"/>
        <v>38</v>
      </c>
    </row>
    <row r="48" spans="1:4" x14ac:dyDescent="0.25">
      <c r="A48" s="16" t="s">
        <v>27</v>
      </c>
      <c r="B48" s="16" t="s">
        <v>759</v>
      </c>
      <c r="C48" s="16" t="s">
        <v>760</v>
      </c>
      <c r="D48" s="17" t="str">
        <f t="shared" si="0"/>
        <v>25</v>
      </c>
    </row>
    <row r="49" spans="1:4" x14ac:dyDescent="0.25">
      <c r="A49" s="16" t="s">
        <v>199</v>
      </c>
      <c r="B49" s="16" t="s">
        <v>761</v>
      </c>
      <c r="C49" s="16" t="s">
        <v>762</v>
      </c>
      <c r="D49" s="17" t="str">
        <f t="shared" si="0"/>
        <v>04</v>
      </c>
    </row>
    <row r="50" spans="1:4" x14ac:dyDescent="0.25">
      <c r="A50" s="16" t="s">
        <v>185</v>
      </c>
      <c r="B50" s="16" t="s">
        <v>763</v>
      </c>
      <c r="C50" s="16" t="s">
        <v>764</v>
      </c>
      <c r="D50" s="17" t="str">
        <f t="shared" si="0"/>
        <v>48</v>
      </c>
    </row>
    <row r="51" spans="1:4" x14ac:dyDescent="0.25">
      <c r="A51" s="16" t="s">
        <v>166</v>
      </c>
      <c r="B51" s="16" t="s">
        <v>765</v>
      </c>
      <c r="C51" s="16" t="s">
        <v>766</v>
      </c>
      <c r="D51" s="17" t="str">
        <f t="shared" si="0"/>
        <v>38</v>
      </c>
    </row>
    <row r="52" spans="1:4" x14ac:dyDescent="0.25">
      <c r="A52" s="16" t="s">
        <v>296</v>
      </c>
      <c r="B52" s="16" t="s">
        <v>767</v>
      </c>
      <c r="C52" s="16" t="s">
        <v>768</v>
      </c>
      <c r="D52" s="17" t="str">
        <f t="shared" si="0"/>
        <v>2B</v>
      </c>
    </row>
    <row r="53" spans="1:4" x14ac:dyDescent="0.25">
      <c r="A53" s="16" t="s">
        <v>40</v>
      </c>
      <c r="B53" s="16" t="s">
        <v>769</v>
      </c>
      <c r="C53" s="16" t="s">
        <v>770</v>
      </c>
      <c r="D53" s="17" t="str">
        <f t="shared" si="0"/>
        <v>71</v>
      </c>
    </row>
    <row r="54" spans="1:4" x14ac:dyDescent="0.25">
      <c r="A54" s="16" t="s">
        <v>237</v>
      </c>
      <c r="B54" s="16" t="s">
        <v>771</v>
      </c>
      <c r="C54" s="16" t="s">
        <v>772</v>
      </c>
      <c r="D54" s="17" t="str">
        <f t="shared" si="0"/>
        <v>13</v>
      </c>
    </row>
    <row r="55" spans="1:4" x14ac:dyDescent="0.25">
      <c r="A55" s="16" t="s">
        <v>223</v>
      </c>
      <c r="B55" s="16" t="s">
        <v>773</v>
      </c>
      <c r="C55" s="16" t="s">
        <v>774</v>
      </c>
      <c r="D55" s="17" t="str">
        <f t="shared" si="0"/>
        <v>83</v>
      </c>
    </row>
    <row r="56" spans="1:4" x14ac:dyDescent="0.25">
      <c r="A56" s="16" t="s">
        <v>249</v>
      </c>
      <c r="B56" s="16" t="s">
        <v>775</v>
      </c>
      <c r="C56" s="16" t="s">
        <v>776</v>
      </c>
      <c r="D56" s="17" t="str">
        <f t="shared" si="0"/>
        <v>34</v>
      </c>
    </row>
    <row r="57" spans="1:4" x14ac:dyDescent="0.25">
      <c r="A57" s="16" t="s">
        <v>95</v>
      </c>
      <c r="B57" s="16" t="s">
        <v>777</v>
      </c>
      <c r="C57" s="16" t="s">
        <v>778</v>
      </c>
      <c r="D57" s="17" t="str">
        <f t="shared" si="0"/>
        <v>69</v>
      </c>
    </row>
    <row r="58" spans="1:4" x14ac:dyDescent="0.25">
      <c r="A58" s="16" t="s">
        <v>83</v>
      </c>
      <c r="B58" s="16" t="s">
        <v>779</v>
      </c>
      <c r="C58" s="16" t="s">
        <v>780</v>
      </c>
      <c r="D58" s="17" t="str">
        <f t="shared" si="0"/>
        <v>01</v>
      </c>
    </row>
    <row r="59" spans="1:4" x14ac:dyDescent="0.25">
      <c r="A59" s="16" t="s">
        <v>201</v>
      </c>
      <c r="B59" s="16" t="s">
        <v>781</v>
      </c>
      <c r="C59" s="16" t="s">
        <v>782</v>
      </c>
      <c r="D59" s="17" t="str">
        <f t="shared" si="0"/>
        <v>04</v>
      </c>
    </row>
    <row r="60" spans="1:4" x14ac:dyDescent="0.25">
      <c r="A60" s="16" t="s">
        <v>257</v>
      </c>
      <c r="B60" s="16" t="s">
        <v>783</v>
      </c>
      <c r="C60" s="16" t="s">
        <v>784</v>
      </c>
      <c r="D60" s="17" t="str">
        <f t="shared" si="0"/>
        <v>11</v>
      </c>
    </row>
    <row r="61" spans="1:4" x14ac:dyDescent="0.25">
      <c r="A61" s="16" t="s">
        <v>91</v>
      </c>
      <c r="B61" s="16" t="s">
        <v>785</v>
      </c>
      <c r="C61" s="16" t="s">
        <v>786</v>
      </c>
      <c r="D61" s="17" t="str">
        <f t="shared" si="0"/>
        <v>01</v>
      </c>
    </row>
    <row r="62" spans="1:4" x14ac:dyDescent="0.25">
      <c r="A62" s="16" t="s">
        <v>227</v>
      </c>
      <c r="B62" s="16" t="s">
        <v>787</v>
      </c>
      <c r="C62" s="16" t="s">
        <v>788</v>
      </c>
      <c r="D62" s="17" t="str">
        <f t="shared" si="0"/>
        <v>83</v>
      </c>
    </row>
    <row r="63" spans="1:4" x14ac:dyDescent="0.25">
      <c r="A63" s="16" t="s">
        <v>303</v>
      </c>
      <c r="B63" s="16" t="s">
        <v>789</v>
      </c>
      <c r="C63" s="16" t="s">
        <v>790</v>
      </c>
      <c r="D63" s="17" t="str">
        <f t="shared" si="0"/>
        <v>2B</v>
      </c>
    </row>
    <row r="64" spans="1:4" x14ac:dyDescent="0.25">
      <c r="A64" s="16" t="s">
        <v>38</v>
      </c>
      <c r="B64" s="16" t="s">
        <v>791</v>
      </c>
      <c r="C64" s="16" t="s">
        <v>792</v>
      </c>
      <c r="D64" s="17" t="str">
        <f t="shared" si="0"/>
        <v>25</v>
      </c>
    </row>
    <row r="65" spans="1:4" x14ac:dyDescent="0.25">
      <c r="A65" s="16" t="s">
        <v>145</v>
      </c>
      <c r="B65" s="16" t="s">
        <v>793</v>
      </c>
      <c r="C65" s="16" t="s">
        <v>794</v>
      </c>
      <c r="D65" s="17" t="str">
        <f t="shared" si="0"/>
        <v>74</v>
      </c>
    </row>
    <row r="66" spans="1:4" x14ac:dyDescent="0.25">
      <c r="A66" s="16" t="s">
        <v>262</v>
      </c>
      <c r="B66" s="16" t="s">
        <v>795</v>
      </c>
      <c r="C66" s="16" t="s">
        <v>796</v>
      </c>
      <c r="D66" s="17" t="str">
        <f t="shared" si="0"/>
        <v>66</v>
      </c>
    </row>
    <row r="67" spans="1:4" x14ac:dyDescent="0.25">
      <c r="A67" s="16" t="s">
        <v>274</v>
      </c>
      <c r="B67" s="16" t="s">
        <v>797</v>
      </c>
      <c r="C67" s="16" t="s">
        <v>798</v>
      </c>
      <c r="D67" s="17" t="str">
        <f t="shared" ref="D67:D108" si="1">RIGHT(B67,2)</f>
        <v>66</v>
      </c>
    </row>
    <row r="68" spans="1:4" x14ac:dyDescent="0.25">
      <c r="A68" s="16" t="s">
        <v>267</v>
      </c>
      <c r="B68" s="16" t="s">
        <v>799</v>
      </c>
      <c r="C68" s="16" t="s">
        <v>800</v>
      </c>
      <c r="D68" s="17" t="str">
        <f t="shared" si="1"/>
        <v>66</v>
      </c>
    </row>
    <row r="69" spans="1:4" x14ac:dyDescent="0.25">
      <c r="A69" s="16" t="s">
        <v>48</v>
      </c>
      <c r="B69" s="16" t="s">
        <v>801</v>
      </c>
      <c r="C69" s="16" t="s">
        <v>802</v>
      </c>
      <c r="D69" s="17" t="str">
        <f t="shared" si="1"/>
        <v>39</v>
      </c>
    </row>
    <row r="70" spans="1:4" x14ac:dyDescent="0.25">
      <c r="A70" s="16" t="s">
        <v>160</v>
      </c>
      <c r="B70" s="16" t="s">
        <v>803</v>
      </c>
      <c r="C70" s="16" t="s">
        <v>804</v>
      </c>
      <c r="D70" s="17" t="str">
        <f t="shared" si="1"/>
        <v>38</v>
      </c>
    </row>
    <row r="71" spans="1:4" x14ac:dyDescent="0.25">
      <c r="A71" s="16" t="s">
        <v>18</v>
      </c>
      <c r="B71" s="16" t="s">
        <v>805</v>
      </c>
      <c r="C71" s="16" t="s">
        <v>806</v>
      </c>
      <c r="D71" s="17" t="str">
        <f t="shared" si="1"/>
        <v>21</v>
      </c>
    </row>
    <row r="72" spans="1:4" x14ac:dyDescent="0.25">
      <c r="A72" s="16" t="s">
        <v>107</v>
      </c>
      <c r="B72" s="16" t="s">
        <v>807</v>
      </c>
      <c r="C72" s="16" t="s">
        <v>808</v>
      </c>
      <c r="D72" s="17" t="str">
        <f t="shared" si="1"/>
        <v>73</v>
      </c>
    </row>
    <row r="73" spans="1:4" x14ac:dyDescent="0.25">
      <c r="A73" s="16" t="s">
        <v>75</v>
      </c>
      <c r="B73" s="16" t="s">
        <v>809</v>
      </c>
      <c r="C73" s="16" t="s">
        <v>810</v>
      </c>
      <c r="D73" s="17" t="str">
        <f t="shared" si="1"/>
        <v>01</v>
      </c>
    </row>
    <row r="74" spans="1:4" x14ac:dyDescent="0.25">
      <c r="A74" s="16" t="s">
        <v>300</v>
      </c>
      <c r="B74" s="16" t="s">
        <v>811</v>
      </c>
      <c r="C74" s="16" t="s">
        <v>812</v>
      </c>
      <c r="D74" s="17" t="str">
        <f t="shared" si="1"/>
        <v>2B</v>
      </c>
    </row>
    <row r="75" spans="1:4" x14ac:dyDescent="0.25">
      <c r="A75" s="16" t="s">
        <v>132</v>
      </c>
      <c r="B75" s="16" t="s">
        <v>813</v>
      </c>
      <c r="C75" s="16" t="s">
        <v>814</v>
      </c>
      <c r="D75" s="17" t="str">
        <f t="shared" si="1"/>
        <v>74</v>
      </c>
    </row>
    <row r="76" spans="1:4" x14ac:dyDescent="0.25">
      <c r="A76" s="16" t="s">
        <v>79</v>
      </c>
      <c r="B76" s="16" t="s">
        <v>815</v>
      </c>
      <c r="C76" s="16" t="s">
        <v>816</v>
      </c>
      <c r="D76" s="17" t="str">
        <f t="shared" si="1"/>
        <v>01</v>
      </c>
    </row>
    <row r="77" spans="1:4" x14ac:dyDescent="0.25">
      <c r="A77" s="16" t="s">
        <v>884</v>
      </c>
      <c r="B77" s="16" t="s">
        <v>817</v>
      </c>
      <c r="C77" s="16" t="s">
        <v>818</v>
      </c>
      <c r="D77" s="17" t="str">
        <f t="shared" si="1"/>
        <v>38</v>
      </c>
    </row>
    <row r="78" spans="1:4" x14ac:dyDescent="0.25">
      <c r="A78" s="16" t="s">
        <v>247</v>
      </c>
      <c r="B78" s="16" t="s">
        <v>819</v>
      </c>
      <c r="C78" s="16" t="s">
        <v>820</v>
      </c>
      <c r="D78" s="17" t="str">
        <f t="shared" si="1"/>
        <v>34</v>
      </c>
    </row>
    <row r="79" spans="1:4" x14ac:dyDescent="0.25">
      <c r="A79" s="16" t="s">
        <v>181</v>
      </c>
      <c r="B79" s="16" t="s">
        <v>821</v>
      </c>
      <c r="C79" s="16" t="s">
        <v>822</v>
      </c>
      <c r="D79" s="17" t="str">
        <f t="shared" si="1"/>
        <v>07</v>
      </c>
    </row>
    <row r="80" spans="1:4" x14ac:dyDescent="0.25">
      <c r="A80" s="16" t="s">
        <v>238</v>
      </c>
      <c r="B80" s="16" t="s">
        <v>823</v>
      </c>
      <c r="C80" s="16" t="s">
        <v>824</v>
      </c>
      <c r="D80" s="17" t="str">
        <f t="shared" si="1"/>
        <v>13</v>
      </c>
    </row>
    <row r="81" spans="1:4" x14ac:dyDescent="0.25">
      <c r="A81" s="16" t="s">
        <v>4</v>
      </c>
      <c r="B81" s="16" t="s">
        <v>825</v>
      </c>
      <c r="C81" s="16" t="s">
        <v>826</v>
      </c>
      <c r="D81" s="17" t="str">
        <f t="shared" si="1"/>
        <v>52</v>
      </c>
    </row>
    <row r="82" spans="1:4" x14ac:dyDescent="0.25">
      <c r="A82" s="16" t="s">
        <v>21</v>
      </c>
      <c r="B82" s="16" t="s">
        <v>827</v>
      </c>
      <c r="C82" s="16" t="s">
        <v>828</v>
      </c>
      <c r="D82" s="17" t="str">
        <f t="shared" si="1"/>
        <v>21</v>
      </c>
    </row>
    <row r="83" spans="1:4" x14ac:dyDescent="0.25">
      <c r="A83" s="16" t="s">
        <v>190</v>
      </c>
      <c r="B83" s="16" t="s">
        <v>829</v>
      </c>
      <c r="C83" s="16" t="s">
        <v>830</v>
      </c>
      <c r="D83" s="17" t="str">
        <f t="shared" si="1"/>
        <v>48</v>
      </c>
    </row>
    <row r="84" spans="1:4" x14ac:dyDescent="0.25">
      <c r="A84" s="16" t="s">
        <v>203</v>
      </c>
      <c r="B84" s="16" t="s">
        <v>831</v>
      </c>
      <c r="C84" s="16" t="s">
        <v>832</v>
      </c>
      <c r="D84" s="17" t="str">
        <f t="shared" si="1"/>
        <v>04</v>
      </c>
    </row>
    <row r="85" spans="1:4" x14ac:dyDescent="0.25">
      <c r="A85" s="16" t="s">
        <v>11</v>
      </c>
      <c r="B85" s="16" t="s">
        <v>833</v>
      </c>
      <c r="C85" s="16" t="s">
        <v>834</v>
      </c>
      <c r="D85" s="17" t="str">
        <f t="shared" si="1"/>
        <v>70</v>
      </c>
    </row>
    <row r="86" spans="1:4" x14ac:dyDescent="0.25">
      <c r="A86" s="16" t="s">
        <v>276</v>
      </c>
      <c r="B86" s="16" t="s">
        <v>835</v>
      </c>
      <c r="C86" s="16" t="s">
        <v>836</v>
      </c>
      <c r="D86" s="17" t="str">
        <f t="shared" si="1"/>
        <v>66</v>
      </c>
    </row>
    <row r="87" spans="1:4" x14ac:dyDescent="0.25">
      <c r="A87" s="16" t="s">
        <v>292</v>
      </c>
      <c r="B87" s="16" t="s">
        <v>837</v>
      </c>
      <c r="C87" s="16" t="s">
        <v>838</v>
      </c>
      <c r="D87" s="17" t="str">
        <f t="shared" si="1"/>
        <v>2B</v>
      </c>
    </row>
    <row r="88" spans="1:4" x14ac:dyDescent="0.25">
      <c r="A88" s="16" t="s">
        <v>100</v>
      </c>
      <c r="B88" s="16" t="s">
        <v>839</v>
      </c>
      <c r="C88" s="16" t="s">
        <v>840</v>
      </c>
      <c r="D88" s="17" t="str">
        <f t="shared" si="1"/>
        <v>69</v>
      </c>
    </row>
    <row r="89" spans="1:4" x14ac:dyDescent="0.25">
      <c r="A89" s="16" t="s">
        <v>287</v>
      </c>
      <c r="B89" s="16" t="s">
        <v>841</v>
      </c>
      <c r="C89" s="16" t="s">
        <v>842</v>
      </c>
      <c r="D89" s="17" t="str">
        <f t="shared" si="1"/>
        <v>66</v>
      </c>
    </row>
    <row r="90" spans="1:4" x14ac:dyDescent="0.25">
      <c r="A90" s="16" t="s">
        <v>285</v>
      </c>
      <c r="B90" s="16" t="s">
        <v>843</v>
      </c>
      <c r="C90" s="16" t="s">
        <v>844</v>
      </c>
      <c r="D90" s="17" t="str">
        <f t="shared" si="1"/>
        <v>66</v>
      </c>
    </row>
    <row r="91" spans="1:4" x14ac:dyDescent="0.25">
      <c r="A91" s="16" t="s">
        <v>241</v>
      </c>
      <c r="B91" s="16" t="s">
        <v>845</v>
      </c>
      <c r="C91" s="16" t="s">
        <v>846</v>
      </c>
      <c r="D91" s="17" t="str">
        <f t="shared" si="1"/>
        <v>13</v>
      </c>
    </row>
    <row r="92" spans="1:4" x14ac:dyDescent="0.25">
      <c r="A92" s="16" t="s">
        <v>254</v>
      </c>
      <c r="B92" s="16" t="s">
        <v>847</v>
      </c>
      <c r="C92" s="16" t="s">
        <v>848</v>
      </c>
      <c r="D92" s="17" t="str">
        <f t="shared" si="1"/>
        <v>11</v>
      </c>
    </row>
    <row r="93" spans="1:4" x14ac:dyDescent="0.25">
      <c r="A93" s="16" t="s">
        <v>213</v>
      </c>
      <c r="B93" s="16" t="s">
        <v>849</v>
      </c>
      <c r="C93" s="16" t="s">
        <v>850</v>
      </c>
      <c r="D93" s="17" t="str">
        <f t="shared" si="1"/>
        <v>05</v>
      </c>
    </row>
    <row r="94" spans="1:4" x14ac:dyDescent="0.25">
      <c r="A94" s="16" t="s">
        <v>168</v>
      </c>
      <c r="B94" s="16" t="s">
        <v>851</v>
      </c>
      <c r="C94" s="16" t="s">
        <v>852</v>
      </c>
      <c r="D94" s="17" t="str">
        <f t="shared" si="1"/>
        <v>38</v>
      </c>
    </row>
    <row r="95" spans="1:4" x14ac:dyDescent="0.25">
      <c r="A95" s="16" t="s">
        <v>205</v>
      </c>
      <c r="B95" s="16" t="s">
        <v>853</v>
      </c>
      <c r="C95" s="16" t="s">
        <v>854</v>
      </c>
      <c r="D95" s="17" t="str">
        <f t="shared" si="1"/>
        <v>04</v>
      </c>
    </row>
    <row r="96" spans="1:4" x14ac:dyDescent="0.25">
      <c r="A96" s="16" t="s">
        <v>105</v>
      </c>
      <c r="B96" s="16" t="s">
        <v>855</v>
      </c>
      <c r="C96" s="16" t="s">
        <v>856</v>
      </c>
      <c r="D96" s="17" t="str">
        <f t="shared" si="1"/>
        <v>69</v>
      </c>
    </row>
    <row r="97" spans="1:4" x14ac:dyDescent="0.25">
      <c r="A97" s="16" t="s">
        <v>885</v>
      </c>
      <c r="B97" s="16" t="s">
        <v>857</v>
      </c>
      <c r="C97" s="16" t="s">
        <v>858</v>
      </c>
      <c r="D97" s="17" t="str">
        <f t="shared" si="1"/>
        <v>01</v>
      </c>
    </row>
    <row r="98" spans="1:4" x14ac:dyDescent="0.25">
      <c r="A98" s="16" t="s">
        <v>886</v>
      </c>
      <c r="B98" s="16" t="s">
        <v>859</v>
      </c>
      <c r="C98" s="16" t="s">
        <v>860</v>
      </c>
      <c r="D98" s="17" t="str">
        <f t="shared" si="1"/>
        <v>01</v>
      </c>
    </row>
    <row r="99" spans="1:4" x14ac:dyDescent="0.25">
      <c r="A99" s="16" t="s">
        <v>887</v>
      </c>
      <c r="B99" s="16" t="s">
        <v>861</v>
      </c>
      <c r="C99" s="16" t="s">
        <v>862</v>
      </c>
      <c r="D99" s="17" t="str">
        <f t="shared" si="1"/>
        <v>01</v>
      </c>
    </row>
    <row r="100" spans="1:4" x14ac:dyDescent="0.25">
      <c r="A100" s="16" t="s">
        <v>888</v>
      </c>
      <c r="B100" s="16" t="s">
        <v>863</v>
      </c>
      <c r="C100" s="16" t="s">
        <v>864</v>
      </c>
      <c r="D100" s="17" t="str">
        <f t="shared" si="1"/>
        <v>01</v>
      </c>
    </row>
    <row r="101" spans="1:4" x14ac:dyDescent="0.25">
      <c r="A101" s="16" t="s">
        <v>26</v>
      </c>
      <c r="B101" s="16" t="s">
        <v>865</v>
      </c>
      <c r="C101" s="16" t="s">
        <v>866</v>
      </c>
      <c r="D101" s="17" t="str">
        <f t="shared" si="1"/>
        <v>25</v>
      </c>
    </row>
    <row r="102" spans="1:4" x14ac:dyDescent="0.25">
      <c r="A102" s="16" t="s">
        <v>889</v>
      </c>
      <c r="B102" s="16" t="s">
        <v>867</v>
      </c>
      <c r="C102" s="16" t="s">
        <v>868</v>
      </c>
      <c r="D102" s="17" t="str">
        <f t="shared" si="1"/>
        <v>01</v>
      </c>
    </row>
    <row r="103" spans="1:4" x14ac:dyDescent="0.25">
      <c r="A103" s="16" t="s">
        <v>890</v>
      </c>
      <c r="B103" s="16" t="s">
        <v>869</v>
      </c>
      <c r="C103" s="16" t="s">
        <v>870</v>
      </c>
      <c r="D103" s="17" t="str">
        <f t="shared" si="1"/>
        <v>01</v>
      </c>
    </row>
    <row r="104" spans="1:4" x14ac:dyDescent="0.25">
      <c r="A104" s="16" t="s">
        <v>215</v>
      </c>
      <c r="B104" s="16" t="s">
        <v>871</v>
      </c>
      <c r="C104" s="16" t="s">
        <v>872</v>
      </c>
      <c r="D104" s="17" t="str">
        <f t="shared" si="1"/>
        <v>06</v>
      </c>
    </row>
    <row r="105" spans="1:4" x14ac:dyDescent="0.25">
      <c r="A105" s="16" t="s">
        <v>891</v>
      </c>
      <c r="B105" s="16" t="s">
        <v>873</v>
      </c>
      <c r="C105" s="16" t="s">
        <v>874</v>
      </c>
      <c r="D105" s="17" t="str">
        <f t="shared" si="1"/>
        <v>01</v>
      </c>
    </row>
    <row r="106" spans="1:4" x14ac:dyDescent="0.25">
      <c r="A106" s="16" t="s">
        <v>892</v>
      </c>
      <c r="B106" s="16" t="s">
        <v>875</v>
      </c>
      <c r="C106" s="16" t="s">
        <v>876</v>
      </c>
      <c r="D106" s="17" t="str">
        <f t="shared" si="1"/>
        <v>01</v>
      </c>
    </row>
    <row r="107" spans="1:4" x14ac:dyDescent="0.25">
      <c r="A107" s="16" t="s">
        <v>170</v>
      </c>
      <c r="B107" s="16" t="s">
        <v>877</v>
      </c>
      <c r="C107" s="16" t="s">
        <v>878</v>
      </c>
      <c r="D107" s="17" t="str">
        <f t="shared" si="1"/>
        <v>38</v>
      </c>
    </row>
    <row r="108" spans="1:4" x14ac:dyDescent="0.25">
      <c r="A108" s="16" t="s">
        <v>218</v>
      </c>
      <c r="B108" s="16" t="s">
        <v>879</v>
      </c>
      <c r="C108" s="16" t="s">
        <v>880</v>
      </c>
      <c r="D108" s="17" t="str">
        <f t="shared" si="1"/>
        <v>06</v>
      </c>
    </row>
    <row r="109" spans="1:4" x14ac:dyDescent="0.25">
      <c r="A109" s="19" t="s">
        <v>284</v>
      </c>
      <c r="B109" s="18"/>
      <c r="C109" s="19" t="s">
        <v>881</v>
      </c>
      <c r="D109" s="16" t="s">
        <v>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 lire</vt:lpstr>
      <vt:lpstr>Classe_Impact_Pvt_RM</vt:lpstr>
      <vt:lpstr>EDL2025_prelev2021_PE_5</vt:lpstr>
      <vt:lpstr>Scénario_tendance</vt:lpstr>
      <vt:lpstr>Ref_PE</vt:lpstr>
      <vt:lpstr>Dpt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NAVARRO Lionel</dc:creator>
  <cp:lastModifiedBy>RETHORE Virginie</cp:lastModifiedBy>
  <dcterms:created xsi:type="dcterms:W3CDTF">2023-06-07T08:44:02Z</dcterms:created>
  <dcterms:modified xsi:type="dcterms:W3CDTF">2025-01-07T14:35:01Z</dcterms:modified>
</cp:coreProperties>
</file>