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N:\_DCP\_Projets\DCP-SDAGE\SDAGE-RMed-2028-2033\3_EDL_2025\2_P_I_RNAOE\Données_P_I_RNABE\edl2025_vdef\PE\Continuite\"/>
    </mc:Choice>
  </mc:AlternateContent>
  <xr:revisionPtr revIDLastSave="0" documentId="13_ncr:1_{4BD4000F-E937-4465-A020-F4BC0D115864}" xr6:coauthVersionLast="47" xr6:coauthVersionMax="47" xr10:uidLastSave="{00000000-0000-0000-0000-000000000000}"/>
  <bookViews>
    <workbookView xWindow="45570" yWindow="-9285" windowWidth="25440" windowHeight="15390" xr2:uid="{00000000-000D-0000-FFFF-FFFF00000000}"/>
  </bookViews>
  <sheets>
    <sheet name="Classe impact continuité bio" sheetId="1" r:id="rId1"/>
    <sheet name="SDAGE2022-2027" sheetId="2" r:id="rId2"/>
    <sheet name="Classe d'impact detail ROE" sheetId="3" r:id="rId3"/>
  </sheets>
  <definedNames>
    <definedName name="_xlnm._FilterDatabase" localSheetId="0" hidden="1">'Classe impact continuité bio'!$A$1:$J$1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3" i="3" l="1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" i="3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2" i="1"/>
</calcChain>
</file>

<file path=xl/sharedStrings.xml><?xml version="1.0" encoding="utf-8"?>
<sst xmlns="http://schemas.openxmlformats.org/spreadsheetml/2006/main" count="1892" uniqueCount="669">
  <si>
    <t>Code_ME</t>
  </si>
  <si>
    <t>NomMasseDE</t>
  </si>
  <si>
    <t>Région</t>
  </si>
  <si>
    <t>Dpt</t>
  </si>
  <si>
    <t>Cat</t>
  </si>
  <si>
    <t>FRDL1</t>
  </si>
  <si>
    <t>réservoir de la Vingeanne (ou Villegusien)</t>
  </si>
  <si>
    <t>BFC</t>
  </si>
  <si>
    <t>MEFM</t>
  </si>
  <si>
    <t>FRDL10</t>
  </si>
  <si>
    <t>lac de châtelot (ou Moron)</t>
  </si>
  <si>
    <t>FRDL104</t>
  </si>
  <si>
    <t>lac nègre</t>
  </si>
  <si>
    <t>PACA</t>
  </si>
  <si>
    <t>MEN</t>
  </si>
  <si>
    <t>FRDL105</t>
  </si>
  <si>
    <t>lacs de vens 1er</t>
  </si>
  <si>
    <t>FRDL106</t>
  </si>
  <si>
    <t>lac de Sainte-Croix</t>
  </si>
  <si>
    <t>FRDL107</t>
  </si>
  <si>
    <t>lac de saint-cassien</t>
  </si>
  <si>
    <t>FRDL108</t>
  </si>
  <si>
    <t>lac de carcès</t>
  </si>
  <si>
    <t>FRDL109</t>
  </si>
  <si>
    <t>retenue de la verne</t>
  </si>
  <si>
    <t>FRDL112</t>
  </si>
  <si>
    <t>lac du bimont</t>
  </si>
  <si>
    <t>MEA</t>
  </si>
  <si>
    <t>FRDL113</t>
  </si>
  <si>
    <t>bassin de réaltor</t>
  </si>
  <si>
    <t>FRDL115</t>
  </si>
  <si>
    <t>étang des aulnes</t>
  </si>
  <si>
    <t>FRDL116</t>
  </si>
  <si>
    <t>étang d'entressen</t>
  </si>
  <si>
    <t>FRDL117</t>
  </si>
  <si>
    <t>réservoir d'avène</t>
  </si>
  <si>
    <t>LR</t>
  </si>
  <si>
    <t>FRDL118</t>
  </si>
  <si>
    <t>lac du saut de vezoles</t>
  </si>
  <si>
    <t>FRDL119</t>
  </si>
  <si>
    <t>lac du Salagou</t>
  </si>
  <si>
    <t>FRDL12</t>
  </si>
  <si>
    <t>lac de saint-point</t>
  </si>
  <si>
    <t>FRDL120</t>
  </si>
  <si>
    <t>étang de jouarres</t>
  </si>
  <si>
    <t>FRDL121</t>
  </si>
  <si>
    <t>lac de laprade basse</t>
  </si>
  <si>
    <t>FRDL122</t>
  </si>
  <si>
    <t>retenue de matemale</t>
  </si>
  <si>
    <t>FRDL123</t>
  </si>
  <si>
    <t>lac des Bouillouses</t>
  </si>
  <si>
    <t>FRDL124</t>
  </si>
  <si>
    <t>étang de lanos</t>
  </si>
  <si>
    <t>FRDL125</t>
  </si>
  <si>
    <t>retenue de Puyvalador</t>
  </si>
  <si>
    <t>FRDL126</t>
  </si>
  <si>
    <t>retenue de villeneuve-de-la-raho</t>
  </si>
  <si>
    <t>FRDL127</t>
  </si>
  <si>
    <t>retenue de caramany</t>
  </si>
  <si>
    <t>FRDL128</t>
  </si>
  <si>
    <t>retenue de vinça</t>
  </si>
  <si>
    <t>FRDL129</t>
  </si>
  <si>
    <t>estany de la pradella</t>
  </si>
  <si>
    <t>FRDL13</t>
  </si>
  <si>
    <t>lac de remoray</t>
  </si>
  <si>
    <t>FRDL130</t>
  </si>
  <si>
    <t>étang de llat</t>
  </si>
  <si>
    <t>FRDL14</t>
  </si>
  <si>
    <t>lac de chaillexon</t>
  </si>
  <si>
    <t>FRDL15</t>
  </si>
  <si>
    <t>étang de montaubry</t>
  </si>
  <si>
    <t>FRDL16</t>
  </si>
  <si>
    <t>lac de vouglans</t>
  </si>
  <si>
    <t>FRDL17</t>
  </si>
  <si>
    <t>lac de coiselet</t>
  </si>
  <si>
    <t>FRDL19</t>
  </si>
  <si>
    <t>le grand lac (ou Etival)</t>
  </si>
  <si>
    <t>FRDL2</t>
  </si>
  <si>
    <t>lac de vésoul</t>
  </si>
  <si>
    <t>FRDL22</t>
  </si>
  <si>
    <t>lac de chalain</t>
  </si>
  <si>
    <t>FRDL23</t>
  </si>
  <si>
    <t>lac de l'abbaye</t>
  </si>
  <si>
    <t>FRDL24</t>
  </si>
  <si>
    <t>lac des rousses</t>
  </si>
  <si>
    <t>FRDL25</t>
  </si>
  <si>
    <t>lac d'ilay</t>
  </si>
  <si>
    <t>FRDL26</t>
  </si>
  <si>
    <t>grand lac de Clairvaux</t>
  </si>
  <si>
    <t>FRDL27</t>
  </si>
  <si>
    <t>lac du Val</t>
  </si>
  <si>
    <t>FRDL3</t>
  </si>
  <si>
    <t>bassin de champagney</t>
  </si>
  <si>
    <t>FRDL30</t>
  </si>
  <si>
    <t>lac le grand maclu</t>
  </si>
  <si>
    <t>FRDL40</t>
  </si>
  <si>
    <t>gravière de montrevel n°1</t>
  </si>
  <si>
    <t>RA</t>
  </si>
  <si>
    <t>FRDL41</t>
  </si>
  <si>
    <t>gravière de saint-denis-lès-bourg</t>
  </si>
  <si>
    <t>FRDL42</t>
  </si>
  <si>
    <t>Cize-Bolozon</t>
  </si>
  <si>
    <t>FRDL43</t>
  </si>
  <si>
    <t>retenue de Charmine-Moux</t>
  </si>
  <si>
    <t>FRDL44</t>
  </si>
  <si>
    <t>Allement</t>
  </si>
  <si>
    <t>FRDL45</t>
  </si>
  <si>
    <t>lac de barterand</t>
  </si>
  <si>
    <t>FRDL47</t>
  </si>
  <si>
    <t>lac de nantua</t>
  </si>
  <si>
    <t>FRDL48</t>
  </si>
  <si>
    <t>lac de sylans</t>
  </si>
  <si>
    <t>FRDL49</t>
  </si>
  <si>
    <t>le grand large</t>
  </si>
  <si>
    <t>FRDL5</t>
  </si>
  <si>
    <t>étang du malsaucy</t>
  </si>
  <si>
    <t>FRDL50</t>
  </si>
  <si>
    <t>lac des eaux bleues</t>
  </si>
  <si>
    <t>FRDL51</t>
  </si>
  <si>
    <t>gravière d'anse</t>
  </si>
  <si>
    <t>FRDL52</t>
  </si>
  <si>
    <t>lac du drapeau</t>
  </si>
  <si>
    <t>FRDL53</t>
  </si>
  <si>
    <t>lac du mont-cenis</t>
  </si>
  <si>
    <t>FRDL54</t>
  </si>
  <si>
    <t>lac de roselend</t>
  </si>
  <si>
    <t>FRDL55</t>
  </si>
  <si>
    <t>lac du chevril</t>
  </si>
  <si>
    <t>FRDL56</t>
  </si>
  <si>
    <t>lac de bissorte</t>
  </si>
  <si>
    <t>FRDL57</t>
  </si>
  <si>
    <t>lac de la girotte</t>
  </si>
  <si>
    <t>FRDL6</t>
  </si>
  <si>
    <t>réservoir de panthier</t>
  </si>
  <si>
    <t>FRDL60</t>
  </si>
  <si>
    <t>lac du bourget</t>
  </si>
  <si>
    <t>FRDL61</t>
  </si>
  <si>
    <t>lac d'aiguebelette</t>
  </si>
  <si>
    <t>FRDL62</t>
  </si>
  <si>
    <t>lac d'anterne</t>
  </si>
  <si>
    <t>FRDL65</t>
  </si>
  <si>
    <t>le léman</t>
  </si>
  <si>
    <t>FRDL66</t>
  </si>
  <si>
    <t>lac d'annecy</t>
  </si>
  <si>
    <t>FRDL67</t>
  </si>
  <si>
    <t>lac de montriond</t>
  </si>
  <si>
    <t>FRDL68</t>
  </si>
  <si>
    <t>réservoir de grand-maison</t>
  </si>
  <si>
    <t>FRDL69</t>
  </si>
  <si>
    <t>lac de Monteynard-Avignonet</t>
  </si>
  <si>
    <t>FRDL7</t>
  </si>
  <si>
    <t>réservoir de chazilly</t>
  </si>
  <si>
    <t>FRDL70</t>
  </si>
  <si>
    <t>lac du Sautet</t>
  </si>
  <si>
    <t>FRDL71</t>
  </si>
  <si>
    <t>lac de notre-dame de commiers</t>
  </si>
  <si>
    <t>FRDL72</t>
  </si>
  <si>
    <t>retenue de saint-pierre-cognet</t>
  </si>
  <si>
    <t>FRDL74</t>
  </si>
  <si>
    <t>lac du chambon</t>
  </si>
  <si>
    <t>FRDL75</t>
  </si>
  <si>
    <t>lac du verney</t>
  </si>
  <si>
    <t>FRDL76</t>
  </si>
  <si>
    <t>Lauvitel</t>
  </si>
  <si>
    <t>FRDL77</t>
  </si>
  <si>
    <t>lac du vallon (38)</t>
  </si>
  <si>
    <t>FRDL79</t>
  </si>
  <si>
    <t>lac de pierre-châtel</t>
  </si>
  <si>
    <t>FRDL8</t>
  </si>
  <si>
    <t>l'entonnoir</t>
  </si>
  <si>
    <t>FRDL81</t>
  </si>
  <si>
    <t>lac de paladru</t>
  </si>
  <si>
    <t>FRDL82</t>
  </si>
  <si>
    <t>grand lac de laffrey</t>
  </si>
  <si>
    <t>FRDL83</t>
  </si>
  <si>
    <t>lac de pétichet</t>
  </si>
  <si>
    <t>FRDL86</t>
  </si>
  <si>
    <t>lac de devesset</t>
  </si>
  <si>
    <t>FRDL87</t>
  </si>
  <si>
    <t>lac de villefort</t>
  </si>
  <si>
    <t>FRDL88</t>
  </si>
  <si>
    <t>retenue de puylaurent</t>
  </si>
  <si>
    <t>FRDL89</t>
  </si>
  <si>
    <t>lac d'esparron</t>
  </si>
  <si>
    <t>FRDL9</t>
  </si>
  <si>
    <t>étang de frasne</t>
  </si>
  <si>
    <t>FRDL90</t>
  </si>
  <si>
    <t>lac de Castillon</t>
  </si>
  <si>
    <t>FRDL91</t>
  </si>
  <si>
    <t>retenue de Chaudanne</t>
  </si>
  <si>
    <t>FRDL92</t>
  </si>
  <si>
    <t>retenue de quinson</t>
  </si>
  <si>
    <t>FRDL93</t>
  </si>
  <si>
    <t>lac d'allos</t>
  </si>
  <si>
    <t>FRDL94</t>
  </si>
  <si>
    <t>lac des neuf couleurs</t>
  </si>
  <si>
    <t>FRDL95</t>
  </si>
  <si>
    <t>lac de Serre-Ponçon</t>
  </si>
  <si>
    <t>FRDL96</t>
  </si>
  <si>
    <t>lac de l'eychauda</t>
  </si>
  <si>
    <t>Code masse d'eau</t>
  </si>
  <si>
    <t>Libellé masse d'eau</t>
  </si>
  <si>
    <t>Sous-bassin DCE</t>
  </si>
  <si>
    <t>Libellé sous-bassin DCE</t>
  </si>
  <si>
    <t>Service régional</t>
  </si>
  <si>
    <t>Département(s)</t>
  </si>
  <si>
    <t>Classe d'impact SDAGE-PDM 2022-2027</t>
  </si>
  <si>
    <t>SA_01_14</t>
  </si>
  <si>
    <t>Vingeanne</t>
  </si>
  <si>
    <t>Besançon</t>
  </si>
  <si>
    <t>52</t>
  </si>
  <si>
    <t>DO_02_07</t>
  </si>
  <si>
    <t>Doubs Franco-Suisse</t>
  </si>
  <si>
    <t>25</t>
  </si>
  <si>
    <t>LP_15_05</t>
  </si>
  <si>
    <t>Haut Var et affluents</t>
  </si>
  <si>
    <t>Marseille</t>
  </si>
  <si>
    <t>06</t>
  </si>
  <si>
    <t>DU_13_15</t>
  </si>
  <si>
    <t>Verdon</t>
  </si>
  <si>
    <t>04 / 83</t>
  </si>
  <si>
    <t>LP_15_13</t>
  </si>
  <si>
    <t>Siagne et affluents</t>
  </si>
  <si>
    <t>83</t>
  </si>
  <si>
    <t>LP_15_01</t>
  </si>
  <si>
    <t>Argens</t>
  </si>
  <si>
    <t>LP_15_04</t>
  </si>
  <si>
    <t>Giscle et Côtiers Golfe St Tropez</t>
  </si>
  <si>
    <t>LP_16_01</t>
  </si>
  <si>
    <t>Arc provençal</t>
  </si>
  <si>
    <t>13</t>
  </si>
  <si>
    <t>DU_13_09</t>
  </si>
  <si>
    <t>Crau - Vigueirat</t>
  </si>
  <si>
    <t>CO_17_12</t>
  </si>
  <si>
    <t>Orb</t>
  </si>
  <si>
    <t>Montpellier</t>
  </si>
  <si>
    <t>34</t>
  </si>
  <si>
    <t>CO_17_08</t>
  </si>
  <si>
    <t>Hérault</t>
  </si>
  <si>
    <t>DO_02_12</t>
  </si>
  <si>
    <t>Haut Doubs</t>
  </si>
  <si>
    <t>CO_17_01</t>
  </si>
  <si>
    <t>Affluents Aude médiane</t>
  </si>
  <si>
    <t>11 / 34</t>
  </si>
  <si>
    <t>CO_17_07</t>
  </si>
  <si>
    <t>Fresquel</t>
  </si>
  <si>
    <t>11</t>
  </si>
  <si>
    <t>CO_17_03</t>
  </si>
  <si>
    <t>Aude amont</t>
  </si>
  <si>
    <t>66</t>
  </si>
  <si>
    <t>CO_17_18</t>
  </si>
  <si>
    <t>Têt</t>
  </si>
  <si>
    <t>CO_17_16</t>
  </si>
  <si>
    <t>Sègre</t>
  </si>
  <si>
    <t>CO_17_06</t>
  </si>
  <si>
    <t>Canet</t>
  </si>
  <si>
    <t>CO_17_02</t>
  </si>
  <si>
    <t>Agly</t>
  </si>
  <si>
    <t>SA_03_07</t>
  </si>
  <si>
    <t>Dheune</t>
  </si>
  <si>
    <t>71</t>
  </si>
  <si>
    <t>HR_05_05</t>
  </si>
  <si>
    <t>Haute vallée de l'Ain</t>
  </si>
  <si>
    <t>39</t>
  </si>
  <si>
    <t>01 / 39</t>
  </si>
  <si>
    <t>SA_01_05</t>
  </si>
  <si>
    <t>Durgeon</t>
  </si>
  <si>
    <t>70</t>
  </si>
  <si>
    <t>HR_05_03</t>
  </si>
  <si>
    <t>Bienne</t>
  </si>
  <si>
    <t>DO_02_13</t>
  </si>
  <si>
    <t>Lizaine</t>
  </si>
  <si>
    <t>SA_04_04</t>
  </si>
  <si>
    <t>Reyssouze et petits affluents de la Saône</t>
  </si>
  <si>
    <t>Lyon</t>
  </si>
  <si>
    <t>01</t>
  </si>
  <si>
    <t>SA_04_06</t>
  </si>
  <si>
    <t>Veyle</t>
  </si>
  <si>
    <t>HR_05_02</t>
  </si>
  <si>
    <t>Basse vallée de l'Ain</t>
  </si>
  <si>
    <t>HR_05_06</t>
  </si>
  <si>
    <t>Lange - Oignin</t>
  </si>
  <si>
    <t>HR_05_08</t>
  </si>
  <si>
    <t>Séran</t>
  </si>
  <si>
    <t>HR_05_11</t>
  </si>
  <si>
    <t>Valserine</t>
  </si>
  <si>
    <t>RM_08_11</t>
  </si>
  <si>
    <t>Territoire Est Lyonnais</t>
  </si>
  <si>
    <t>69</t>
  </si>
  <si>
    <t>DO_02_16</t>
  </si>
  <si>
    <t>Savoureuse</t>
  </si>
  <si>
    <t>90</t>
  </si>
  <si>
    <t>01 / 69</t>
  </si>
  <si>
    <t>RM_08_12</t>
  </si>
  <si>
    <t>Rivières du Beaujolais</t>
  </si>
  <si>
    <t>ID_09_01</t>
  </si>
  <si>
    <t>Arc et massif du Mont-Cenis</t>
  </si>
  <si>
    <t>73</t>
  </si>
  <si>
    <t>ID_09_08</t>
  </si>
  <si>
    <t>Val d'Arly</t>
  </si>
  <si>
    <t>ID_09_06</t>
  </si>
  <si>
    <t>Isère en Tarentaise</t>
  </si>
  <si>
    <t>SA_01_10</t>
  </si>
  <si>
    <t>Ouche</t>
  </si>
  <si>
    <t>21</t>
  </si>
  <si>
    <t>HR_06_08</t>
  </si>
  <si>
    <t>Lac du Bourget</t>
  </si>
  <si>
    <t>HR_06_07</t>
  </si>
  <si>
    <t>Guiers Aiguebelette</t>
  </si>
  <si>
    <t>HR_06_06</t>
  </si>
  <si>
    <t>Giffre</t>
  </si>
  <si>
    <t>74</t>
  </si>
  <si>
    <t>HR_06_04</t>
  </si>
  <si>
    <t>Dranses</t>
  </si>
  <si>
    <t>01 / 74</t>
  </si>
  <si>
    <t>HR_06_05</t>
  </si>
  <si>
    <t>Fier et Lac d'Annecy</t>
  </si>
  <si>
    <t>ID_09_07</t>
  </si>
  <si>
    <t>Romanche</t>
  </si>
  <si>
    <t>38 / 73</t>
  </si>
  <si>
    <t>ID_09_03</t>
  </si>
  <si>
    <t>Drac aval</t>
  </si>
  <si>
    <t>38</t>
  </si>
  <si>
    <t>ID_09_05</t>
  </si>
  <si>
    <t>Haut Drac</t>
  </si>
  <si>
    <t>05 / 38</t>
  </si>
  <si>
    <t>Retenue du Chambon</t>
  </si>
  <si>
    <t>Retenue du Verney</t>
  </si>
  <si>
    <t>Lac du Lauvitel</t>
  </si>
  <si>
    <t>DO_02_10</t>
  </si>
  <si>
    <t>Drugeon</t>
  </si>
  <si>
    <t>ID_10_04</t>
  </si>
  <si>
    <t>Paladru - Fure</t>
  </si>
  <si>
    <t>AG_14_07</t>
  </si>
  <si>
    <t>Eyrieux</t>
  </si>
  <si>
    <t>07</t>
  </si>
  <si>
    <t>AG_14_04</t>
  </si>
  <si>
    <t>Chassezac</t>
  </si>
  <si>
    <t>48</t>
  </si>
  <si>
    <t>25 / 39</t>
  </si>
  <si>
    <t>04</t>
  </si>
  <si>
    <t>DU_12_04</t>
  </si>
  <si>
    <t>Ubaye</t>
  </si>
  <si>
    <t>DU_12_03</t>
  </si>
  <si>
    <t>Haute Durance</t>
  </si>
  <si>
    <t>04 / 05</t>
  </si>
  <si>
    <t>05</t>
  </si>
  <si>
    <t>EU_CD</t>
  </si>
  <si>
    <t>Nom du plan d'eau</t>
  </si>
  <si>
    <t>Tributaires</t>
  </si>
  <si>
    <t>EU_CD tributaire</t>
  </si>
  <si>
    <t>Importance du tributaire (classe)</t>
  </si>
  <si>
    <t>Nom ouvrage</t>
  </si>
  <si>
    <t>Code ROE</t>
  </si>
  <si>
    <t>Code Espèce</t>
  </si>
  <si>
    <t>VALEUR DU RATIO</t>
  </si>
  <si>
    <t>Lac de Nantua</t>
  </si>
  <si>
    <t>Le Bras du Lac (en amont du lac de Nantua)</t>
  </si>
  <si>
    <t>FRDR10387a</t>
  </si>
  <si>
    <t>seuil hopital</t>
  </si>
  <si>
    <t>ROE54455</t>
  </si>
  <si>
    <t>TRF</t>
  </si>
  <si>
    <t>seuil Z.A.</t>
  </si>
  <si>
    <t>ROE54456</t>
  </si>
  <si>
    <t>pré-barrage Hopital</t>
  </si>
  <si>
    <t>ROE60788</t>
  </si>
  <si>
    <t>Ouvrage répartition</t>
  </si>
  <si>
    <t>ROE60790</t>
  </si>
  <si>
    <t>La Doye</t>
  </si>
  <si>
    <t>Non codé</t>
  </si>
  <si>
    <t>Grand Lac de Laffrey</t>
  </si>
  <si>
    <t>La Serve (exutoire lac de Pétichet)</t>
  </si>
  <si>
    <t>Rau des Moulins</t>
  </si>
  <si>
    <t>moulin Troussier</t>
  </si>
  <si>
    <t>ROE58221</t>
  </si>
  <si>
    <t>gué base nautique</t>
  </si>
  <si>
    <t>ROE58219</t>
  </si>
  <si>
    <t>Sources sous lacustres</t>
  </si>
  <si>
    <t>Lac de Paladru</t>
  </si>
  <si>
    <t>Courbon</t>
  </si>
  <si>
    <t>FRDR12126</t>
  </si>
  <si>
    <t>seuil jaugeage Feydelière</t>
  </si>
  <si>
    <t>TRF, CHA</t>
  </si>
  <si>
    <t>seuils CD90</t>
  </si>
  <si>
    <t>Ruisseau du Pin</t>
  </si>
  <si>
    <t>FRDR11303</t>
  </si>
  <si>
    <t>Lac de Pétichet</t>
  </si>
  <si>
    <t>Ruisseau des Moulins</t>
  </si>
  <si>
    <t>Confluence rau des Moulins</t>
  </si>
  <si>
    <t>ROE58211</t>
  </si>
  <si>
    <t>vannage Pétichet</t>
  </si>
  <si>
    <t>ROE58218</t>
  </si>
  <si>
    <t>Retenue de Saint-Pierre-Cognet</t>
  </si>
  <si>
    <t>Le Drac</t>
  </si>
  <si>
    <t>FRDR346</t>
  </si>
  <si>
    <t>Ruisseau de la Salle</t>
  </si>
  <si>
    <t>FRDR11489</t>
  </si>
  <si>
    <t>Pont chemin de Bas Beaumont</t>
  </si>
  <si>
    <t>ROE74115</t>
  </si>
  <si>
    <t>TRF, CHA, BLN</t>
  </si>
  <si>
    <t>Ruisseau du Cerf</t>
  </si>
  <si>
    <t>Ruisseau des Sagnes</t>
  </si>
  <si>
    <t>Ruisseau de Peychaud</t>
  </si>
  <si>
    <t>Ruisseau du Champdevant</t>
  </si>
  <si>
    <t>Rau de Lauvie</t>
  </si>
  <si>
    <t>Ruisseau des Blandis</t>
  </si>
  <si>
    <t>Ruisseau du Champ du Pont</t>
  </si>
  <si>
    <t>Rau des Ferrands</t>
  </si>
  <si>
    <t>Rau des Routes</t>
  </si>
  <si>
    <t>Ruisseau des Routes</t>
  </si>
  <si>
    <t>Gros Ruisseau</t>
  </si>
  <si>
    <t>Rau de Claret</t>
  </si>
  <si>
    <t>Lac du Sautet</t>
  </si>
  <si>
    <t>FRDR2027</t>
  </si>
  <si>
    <t>Saut du Loup</t>
  </si>
  <si>
    <t>ROE28390</t>
  </si>
  <si>
    <t>TRF, BLN</t>
  </si>
  <si>
    <t>la Souloise</t>
  </si>
  <si>
    <t>FRDR348</t>
  </si>
  <si>
    <t>Combe de Faraut</t>
  </si>
  <si>
    <t>Lac d'Annecy</t>
  </si>
  <si>
    <t>Rivière l'Eau Morte</t>
  </si>
  <si>
    <t>FRDR535</t>
  </si>
  <si>
    <t>Seuil amont Verthier</t>
  </si>
  <si>
    <t>ROE36658</t>
  </si>
  <si>
    <t>Seuil de la Reisse bras rive droite</t>
  </si>
  <si>
    <t>ROE36662</t>
  </si>
  <si>
    <t>Le Laudon</t>
  </si>
  <si>
    <t>FRDR10745</t>
  </si>
  <si>
    <t>seuil amont passerelle</t>
  </si>
  <si>
    <t>ROE36980</t>
  </si>
  <si>
    <t>ROE44227</t>
  </si>
  <si>
    <t>seuil des Bruyères</t>
  </si>
  <si>
    <t>ROE68416</t>
  </si>
  <si>
    <t>seuil du Fournet</t>
  </si>
  <si>
    <t>ROE36998</t>
  </si>
  <si>
    <t>seuil amont confluence Var</t>
  </si>
  <si>
    <t>ROE44232</t>
  </si>
  <si>
    <t>Rivière l'Ire</t>
  </si>
  <si>
    <t>FRDR10708</t>
  </si>
  <si>
    <t>seuil de la Réserve</t>
  </si>
  <si>
    <t>ROE55493</t>
  </si>
  <si>
    <t>seuil piste cyclable</t>
  </si>
  <si>
    <t>ROE36805</t>
  </si>
  <si>
    <t>seuil d'araguin</t>
  </si>
  <si>
    <t>ROE44243</t>
  </si>
  <si>
    <t>Ruisseau de Bornette</t>
  </si>
  <si>
    <t>FRDR11598</t>
  </si>
  <si>
    <t>seuil des Plaffes</t>
  </si>
  <si>
    <t>ROE36744</t>
  </si>
  <si>
    <t>seuil Z.A. aval</t>
  </si>
  <si>
    <t>ROE36749</t>
  </si>
  <si>
    <t>seuil Z.A. amont</t>
  </si>
  <si>
    <t>ROE36753</t>
  </si>
  <si>
    <t>R. d'Entrevernes</t>
  </si>
  <si>
    <t>Ruisseau Nant Terlin</t>
  </si>
  <si>
    <t>Ruisseau Nant de Grenant</t>
  </si>
  <si>
    <t>Ruisseau Nant des Charnières</t>
  </si>
  <si>
    <t>Ruisseau de la Combe Noire</t>
  </si>
  <si>
    <t>Ruisseau des Champs fleuris</t>
  </si>
  <si>
    <t>Le Léman</t>
  </si>
  <si>
    <t>le Rhône (Suisse)</t>
  </si>
  <si>
    <t>La Versoix</t>
  </si>
  <si>
    <t>FRDR549</t>
  </si>
  <si>
    <t>Le Foron</t>
  </si>
  <si>
    <t>FRDR550</t>
  </si>
  <si>
    <t>Ruisseau le Pamphiot</t>
  </si>
  <si>
    <t>FRDR551</t>
  </si>
  <si>
    <t>seuil jaugeage</t>
  </si>
  <si>
    <t>la Dranse</t>
  </si>
  <si>
    <t>FRDR552a</t>
  </si>
  <si>
    <t>Torrent la Morge</t>
  </si>
  <si>
    <t>FRDR10760</t>
  </si>
  <si>
    <t>Ruisseau le Redon</t>
  </si>
  <si>
    <t>FRDR11140</t>
  </si>
  <si>
    <t>Ruisseau le Vion</t>
  </si>
  <si>
    <t>FRDR10616</t>
  </si>
  <si>
    <t>attractivité confluence</t>
  </si>
  <si>
    <t>Rivière l'Hermance</t>
  </si>
  <si>
    <t>FRDR11815</t>
  </si>
  <si>
    <t>Ruisseau de la Chéniaz</t>
  </si>
  <si>
    <t>Ruisseau du Locum</t>
  </si>
  <si>
    <t>Ruisseau des étalins</t>
  </si>
  <si>
    <t>Ruisseau de la corne</t>
  </si>
  <si>
    <t>Ruisseau de la Carrière</t>
  </si>
  <si>
    <t>Ruisseau de Drainan</t>
  </si>
  <si>
    <t>Ruisseau de Montigny</t>
  </si>
  <si>
    <t>Ruisseau de la Forchez</t>
  </si>
  <si>
    <t>Ruisseau le Dronzet</t>
  </si>
  <si>
    <t>Ruisseau le Mercurbe</t>
  </si>
  <si>
    <t>Ruisseau des Pâquis</t>
  </si>
  <si>
    <t>Ruisseau de la Vorze</t>
  </si>
  <si>
    <t>Ruisseau des Léchères</t>
  </si>
  <si>
    <t>Nant d'Aisy</t>
  </si>
  <si>
    <t>Ruisseau le Gobé</t>
  </si>
  <si>
    <t>Nant de Braille</t>
  </si>
  <si>
    <t>Le Nant</t>
  </si>
  <si>
    <t>Lac de Montriond</t>
  </si>
  <si>
    <t>La Dranse de Montriond</t>
  </si>
  <si>
    <t>FRDR10251a</t>
  </si>
  <si>
    <t>Seuil bout du lac (amont du lac)</t>
  </si>
  <si>
    <t>ROE23313</t>
  </si>
  <si>
    <t>TRF, BLN ?</t>
  </si>
  <si>
    <t>La Dranse de Montriond (AVAL DU LAC)</t>
  </si>
  <si>
    <t>FRDR10251b</t>
  </si>
  <si>
    <t>Buse et grille exutoire (aval du lac)</t>
  </si>
  <si>
    <t>ROE23315</t>
  </si>
  <si>
    <t>Nant de la Lapiaz</t>
  </si>
  <si>
    <t>Nant de Lens</t>
  </si>
  <si>
    <t>Lac de Sainte-Croix</t>
  </si>
  <si>
    <t>Le Verdon</t>
  </si>
  <si>
    <t>FRDR256</t>
  </si>
  <si>
    <t>Le Maïre</t>
  </si>
  <si>
    <t>FRDR255</t>
  </si>
  <si>
    <t>Seuil lac de loisir</t>
  </si>
  <si>
    <t>ROE47179</t>
  </si>
  <si>
    <t>Gué chemin de Quinson</t>
  </si>
  <si>
    <t>ROE68040</t>
  </si>
  <si>
    <t>Seuil canal de Peyrengue</t>
  </si>
  <si>
    <t>ROE68041</t>
  </si>
  <si>
    <t>Malvallon</t>
  </si>
  <si>
    <t>FRDR10624</t>
  </si>
  <si>
    <t>Ravin de la Combe</t>
  </si>
  <si>
    <t>FRDR11228</t>
  </si>
  <si>
    <t>Ravin de Paraloup</t>
  </si>
  <si>
    <t>Ravin de la Berlotte</t>
  </si>
  <si>
    <t>Ravin de Médecine</t>
  </si>
  <si>
    <t>Ravin de la Sauma</t>
  </si>
  <si>
    <t>Ravin de la Tuilerie</t>
  </si>
  <si>
    <t>Ravin de font Collomb</t>
  </si>
  <si>
    <t>Ravin de vals haute</t>
  </si>
  <si>
    <t>Ravin de félines</t>
  </si>
  <si>
    <t>Vallon de Jean Gay</t>
  </si>
  <si>
    <t>Lac de Castillon</t>
  </si>
  <si>
    <t>FRDR2028</t>
  </si>
  <si>
    <t>Radier du pont de Méouilles</t>
  </si>
  <si>
    <t>ROE45222</t>
  </si>
  <si>
    <t>TRF, BAF, BLN</t>
  </si>
  <si>
    <t>Torrent d'Angles</t>
  </si>
  <si>
    <t>FRDR10449</t>
  </si>
  <si>
    <t>Seuil chemin de la Grau</t>
  </si>
  <si>
    <t>ROE51556</t>
  </si>
  <si>
    <t>Le Riou</t>
  </si>
  <si>
    <t>FRDR11052</t>
  </si>
  <si>
    <t>Ravin du culas</t>
  </si>
  <si>
    <t>Vallon de pardigon</t>
  </si>
  <si>
    <t>Ravin de clares</t>
  </si>
  <si>
    <t>Ravin de descouèle</t>
  </si>
  <si>
    <t>Ravin de cheiron</t>
  </si>
  <si>
    <t>Ravin des crotes</t>
  </si>
  <si>
    <t>Réservoir d'Avène</t>
  </si>
  <si>
    <t>L'Orb</t>
  </si>
  <si>
    <t>FRDR157</t>
  </si>
  <si>
    <t>Chaussée pont de Ceilhes</t>
  </si>
  <si>
    <t>ROE49344</t>
  </si>
  <si>
    <t>Chaussée ND de Pitié</t>
  </si>
  <si>
    <t>ROE49345</t>
  </si>
  <si>
    <t>Chaussée ancien camping</t>
  </si>
  <si>
    <t>ROE45347</t>
  </si>
  <si>
    <t>Ruisseau de Sebestrières</t>
  </si>
  <si>
    <t>Ruisseau de Bouïsse</t>
  </si>
  <si>
    <t>Ruisseau de Bodavespré</t>
  </si>
  <si>
    <t>Ruisseau de Fontserenne</t>
  </si>
  <si>
    <t>Lac de Laprade Basse</t>
  </si>
  <si>
    <t>La Dure</t>
  </si>
  <si>
    <t>FRDR190</t>
  </si>
  <si>
    <t>Seuil D101</t>
  </si>
  <si>
    <t>Retenue de Puyvalador</t>
  </si>
  <si>
    <t>L'Aude</t>
  </si>
  <si>
    <t>FRDR205</t>
  </si>
  <si>
    <t>La Galba</t>
  </si>
  <si>
    <t>FRDR10545</t>
  </si>
  <si>
    <t>Seuil RD118</t>
  </si>
  <si>
    <t>ROE59915</t>
  </si>
  <si>
    <t>La Lladura (affluent de l'Aude)</t>
  </si>
  <si>
    <t>FRDR10627</t>
  </si>
  <si>
    <t>Prise d'eau canal des Champs</t>
  </si>
  <si>
    <t>ROE67699</t>
  </si>
  <si>
    <t>Rec de l'homme mort</t>
  </si>
  <si>
    <t>Rec de la balmeta</t>
  </si>
  <si>
    <t>Lac de Villefort</t>
  </si>
  <si>
    <t>L'Altier</t>
  </si>
  <si>
    <t>FRDR416</t>
  </si>
  <si>
    <t>Prise de Castanet</t>
  </si>
  <si>
    <t>ROE47607</t>
  </si>
  <si>
    <t>Digue de Combret</t>
  </si>
  <si>
    <t>ROE47588</t>
  </si>
  <si>
    <t>Digue</t>
  </si>
  <si>
    <t>ROE47582</t>
  </si>
  <si>
    <t>Ravin de la malerivière</t>
  </si>
  <si>
    <t>Ravin de charebouisson</t>
  </si>
  <si>
    <t>Ravin du combre</t>
  </si>
  <si>
    <t>Ruisseau de Boussoule</t>
  </si>
  <si>
    <t>Ruisseau des Morangiès</t>
  </si>
  <si>
    <t>Valat du Taillon</t>
  </si>
  <si>
    <t>Retenue de Puylaurent</t>
  </si>
  <si>
    <t>Le Chassezac</t>
  </si>
  <si>
    <t>FRDR414</t>
  </si>
  <si>
    <t>Digue de l'Hermet</t>
  </si>
  <si>
    <t>ROE47712</t>
  </si>
  <si>
    <t>Prise du moulin</t>
  </si>
  <si>
    <t>ROE47723</t>
  </si>
  <si>
    <t>Ruisseau de malaval</t>
  </si>
  <si>
    <t>FRDR12070</t>
  </si>
  <si>
    <t>Valat de Meillerau</t>
  </si>
  <si>
    <t>Le Rieufroid</t>
  </si>
  <si>
    <t>Lac de Serre-Ponçon</t>
  </si>
  <si>
    <t>La Durance</t>
  </si>
  <si>
    <t>FRDR298</t>
  </si>
  <si>
    <t>L'Ubaye</t>
  </si>
  <si>
    <t>FRDR302</t>
  </si>
  <si>
    <t>Le Réallon</t>
  </si>
  <si>
    <t>FRDR301</t>
  </si>
  <si>
    <t>Torrent de Boscodon</t>
  </si>
  <si>
    <t>FRDR11827</t>
  </si>
  <si>
    <t>Torrent de Barnafret</t>
  </si>
  <si>
    <t>FRDR10312</t>
  </si>
  <si>
    <t>Torrent de Riou Bourdoux</t>
  </si>
  <si>
    <t>FRDR11615</t>
  </si>
  <si>
    <t>Torrent des Moulettes</t>
  </si>
  <si>
    <t>FRDR11494</t>
  </si>
  <si>
    <t>Colombronchet</t>
  </si>
  <si>
    <t>FRDR10720</t>
  </si>
  <si>
    <t>Ravin de la Gayesse</t>
  </si>
  <si>
    <t>FRDR11716</t>
  </si>
  <si>
    <t>Torrent des Vachères (affluent de la Durance)</t>
  </si>
  <si>
    <t>FRDR303</t>
  </si>
  <si>
    <t>Seuil d'Entraigues</t>
  </si>
  <si>
    <t>ROE45191</t>
  </si>
  <si>
    <t>Torrent de Crévoux (affluent de la Durance)</t>
  </si>
  <si>
    <t>FRDR11423</t>
  </si>
  <si>
    <t>Prise d'eau Céard</t>
  </si>
  <si>
    <t>ROE67810</t>
  </si>
  <si>
    <t>Seuil pont RD</t>
  </si>
  <si>
    <t>ROE45208</t>
  </si>
  <si>
    <t>Riou clar</t>
  </si>
  <si>
    <t>Torrent de Merdarel</t>
  </si>
  <si>
    <t>Combe des champagnes</t>
  </si>
  <si>
    <t>Torrent des Combes bard</t>
  </si>
  <si>
    <t>Ravin de l'estrée</t>
  </si>
  <si>
    <t>Combe de ruine noire</t>
  </si>
  <si>
    <t>Torrent de Combe d'or</t>
  </si>
  <si>
    <t>Ravin des bouchards</t>
  </si>
  <si>
    <t>Torrent des Vernes</t>
  </si>
  <si>
    <t>Torrent de Biaret</t>
  </si>
  <si>
    <t>Ravin de robeiras</t>
  </si>
  <si>
    <t>Ravin de la grande côte</t>
  </si>
  <si>
    <t>Ravin de la noyrée</t>
  </si>
  <si>
    <t>Ravin de champinasson</t>
  </si>
  <si>
    <t>Ravin de blache</t>
  </si>
  <si>
    <t>Ravin de claret</t>
  </si>
  <si>
    <t>Ravin d'esprayas</t>
  </si>
  <si>
    <t>Torrent de la Combe de Sauze</t>
  </si>
  <si>
    <t>Torrent de la Chauchière</t>
  </si>
  <si>
    <t>Torrent des Glaisoles</t>
  </si>
  <si>
    <t>Torrent de la Gorge</t>
  </si>
  <si>
    <t>Torrent de Rolland</t>
  </si>
  <si>
    <t>Torrent des Clapas</t>
  </si>
  <si>
    <t>Ravin le riou</t>
  </si>
  <si>
    <t>Torrent de Grison</t>
  </si>
  <si>
    <t>Torrent de Paréou</t>
  </si>
  <si>
    <t>Torrent le Combas</t>
  </si>
  <si>
    <t>Indice d'impact</t>
  </si>
  <si>
    <t>Forçage par expertise O/N</t>
  </si>
  <si>
    <t>O</t>
  </si>
  <si>
    <t>Classe d'impact brute</t>
  </si>
  <si>
    <t>N</t>
  </si>
  <si>
    <t>Classe d'impact initiale évaluée par les services du bassin</t>
  </si>
  <si>
    <t>Classe d'impact consolidée à la suite de la consultation des Acteurs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</si>
</sst>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0"/>
      </patternFill>
    </fill>
    <fill>
      <patternFill patternType="solid">
        <fgColor theme="0" tint="-0.14999847407452621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2DCD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0" fillId="3" borderId="1" xfId="0" applyFill="1" applyBorder="1" applyAlignment="1">
      <alignment vertical="top" wrapText="1"/>
    </xf>
    <xf numFmtId="0" fontId="0" fillId="3" borderId="3" xfId="0" applyFill="1" applyBorder="1" applyAlignment="1">
      <alignment vertical="top" wrapText="1"/>
    </xf>
    <xf numFmtId="0" fontId="0" fillId="3" borderId="3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left"/>
    </xf>
    <xf numFmtId="2" fontId="6" fillId="0" borderId="8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left"/>
    </xf>
    <xf numFmtId="2" fontId="6" fillId="0" borderId="1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/>
    </xf>
    <xf numFmtId="2" fontId="6" fillId="0" borderId="13" xfId="0" applyNumberFormat="1" applyFont="1" applyBorder="1" applyAlignment="1">
      <alignment horizontal="center" vertical="center"/>
    </xf>
    <xf numFmtId="0" fontId="6" fillId="0" borderId="9" xfId="0" quotePrefix="1" applyFont="1" applyBorder="1" applyAlignment="1">
      <alignment horizontal="left"/>
    </xf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3" xfId="0" applyFont="1" applyBorder="1"/>
    <xf numFmtId="0" fontId="6" fillId="0" borderId="3" xfId="0" applyFont="1" applyBorder="1" applyAlignment="1">
      <alignment horizontal="center" vertical="center"/>
    </xf>
    <xf numFmtId="0" fontId="6" fillId="0" borderId="16" xfId="0" applyFont="1" applyBorder="1"/>
    <xf numFmtId="2" fontId="6" fillId="0" borderId="3" xfId="0" applyNumberFormat="1" applyFont="1" applyBorder="1" applyAlignment="1">
      <alignment horizontal="center" vertical="center"/>
    </xf>
    <xf numFmtId="0" fontId="6" fillId="0" borderId="10" xfId="0" applyFont="1" applyBorder="1"/>
    <xf numFmtId="0" fontId="6" fillId="0" borderId="1" xfId="0" applyFont="1" applyBorder="1"/>
    <xf numFmtId="0" fontId="6" fillId="0" borderId="11" xfId="0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/>
    <xf numFmtId="2" fontId="6" fillId="0" borderId="18" xfId="0" applyNumberFormat="1" applyFont="1" applyBorder="1" applyAlignment="1">
      <alignment horizontal="center" vertical="center"/>
    </xf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2" xfId="0" applyFont="1" applyBorder="1"/>
    <xf numFmtId="0" fontId="6" fillId="0" borderId="1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20" xfId="0" applyFont="1" applyBorder="1"/>
    <xf numFmtId="0" fontId="6" fillId="0" borderId="21" xfId="0" applyFont="1" applyBorder="1"/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/>
    <xf numFmtId="2" fontId="6" fillId="0" borderId="21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2" fontId="3" fillId="0" borderId="1" xfId="2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2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_Feuil1" xfId="1" xr:uid="{1AE019C5-0A4E-4562-B345-AB455452A031}"/>
    <cellStyle name="Normal_Feuil2" xfId="2" xr:uid="{70C6CFE4-4FEC-4FD8-A90D-075612DD14C4}"/>
  </cellStyles>
  <dxfs count="5">
    <dxf>
      <fill>
        <patternFill>
          <bgColor theme="3" tint="0.59996337778862885"/>
        </patternFill>
      </fill>
    </dxf>
    <dxf>
      <fill>
        <patternFill>
          <bgColor rgb="FFFF8F8F"/>
        </patternFill>
      </fill>
    </dxf>
    <dxf>
      <fill>
        <patternFill>
          <bgColor rgb="FFB8E08C"/>
        </patternFill>
      </fill>
    </dxf>
    <dxf>
      <fill>
        <patternFill>
          <bgColor rgb="FFFFFF66"/>
        </patternFill>
      </fill>
    </dxf>
    <dxf>
      <fill>
        <patternFill>
          <bgColor rgb="FFFFD85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5"/>
  <sheetViews>
    <sheetView tabSelected="1" topLeftCell="B1" workbookViewId="0">
      <selection activeCell="J1" sqref="J1:J1048576"/>
    </sheetView>
  </sheetViews>
  <sheetFormatPr baseColWidth="10" defaultColWidth="9.140625" defaultRowHeight="15" x14ac:dyDescent="0.25"/>
  <cols>
    <col min="1" max="1" width="14" style="1" bestFit="1" customWidth="1"/>
    <col min="2" max="2" width="39" style="1" bestFit="1" customWidth="1"/>
    <col min="3" max="3" width="11.7109375" style="1" bestFit="1" customWidth="1"/>
    <col min="4" max="4" width="8.7109375" style="2" bestFit="1" customWidth="1"/>
    <col min="5" max="5" width="8.42578125" style="2" bestFit="1" customWidth="1"/>
    <col min="6" max="6" width="20.140625" style="2" customWidth="1"/>
    <col min="7" max="7" width="22.85546875" style="2" customWidth="1"/>
    <col min="8" max="8" width="20.140625" style="2" customWidth="1"/>
    <col min="9" max="9" width="24.5703125" style="64" bestFit="1" customWidth="1"/>
    <col min="10" max="10" width="32.85546875" customWidth="1"/>
  </cols>
  <sheetData>
    <row r="1" spans="1:10" ht="45" x14ac:dyDescent="0.25">
      <c r="A1" s="66" t="s">
        <v>0</v>
      </c>
      <c r="B1" s="66" t="s">
        <v>1</v>
      </c>
      <c r="C1" s="66" t="s">
        <v>2</v>
      </c>
      <c r="D1" s="66" t="s">
        <v>3</v>
      </c>
      <c r="E1" s="66" t="s">
        <v>4</v>
      </c>
      <c r="F1" s="66" t="s">
        <v>662</v>
      </c>
      <c r="G1" s="66" t="s">
        <v>665</v>
      </c>
      <c r="H1" s="66" t="s">
        <v>663</v>
      </c>
      <c r="I1" s="66" t="s">
        <v>667</v>
      </c>
      <c r="J1" s="65" t="s">
        <v>668</v>
      </c>
    </row>
    <row r="2" spans="1:10" x14ac:dyDescent="0.25">
      <c r="A2" s="67" t="s">
        <v>5</v>
      </c>
      <c r="B2" s="67" t="s">
        <v>6</v>
      </c>
      <c r="C2" s="67" t="s">
        <v>7</v>
      </c>
      <c r="D2" s="68">
        <v>52</v>
      </c>
      <c r="E2" s="69" t="s">
        <v>8</v>
      </c>
      <c r="F2" s="69">
        <v>0</v>
      </c>
      <c r="G2" s="69">
        <v>1</v>
      </c>
      <c r="H2" s="69" t="s">
        <v>666</v>
      </c>
      <c r="I2" s="70">
        <f>VLOOKUP(A2,'SDAGE2022-2027'!A:G,7,FALSE)</f>
        <v>1</v>
      </c>
      <c r="J2" s="75">
        <v>1</v>
      </c>
    </row>
    <row r="3" spans="1:10" x14ac:dyDescent="0.25">
      <c r="A3" s="67" t="s">
        <v>9</v>
      </c>
      <c r="B3" s="67" t="s">
        <v>10</v>
      </c>
      <c r="C3" s="67" t="s">
        <v>7</v>
      </c>
      <c r="D3" s="68">
        <v>25</v>
      </c>
      <c r="E3" s="69" t="s">
        <v>8</v>
      </c>
      <c r="F3" s="69">
        <v>0</v>
      </c>
      <c r="G3" s="69">
        <v>1</v>
      </c>
      <c r="H3" s="69" t="s">
        <v>666</v>
      </c>
      <c r="I3" s="70">
        <f>VLOOKUP(A3,'SDAGE2022-2027'!A:G,7,FALSE)</f>
        <v>1</v>
      </c>
      <c r="J3" s="75">
        <v>1</v>
      </c>
    </row>
    <row r="4" spans="1:10" x14ac:dyDescent="0.25">
      <c r="A4" s="67" t="s">
        <v>11</v>
      </c>
      <c r="B4" s="67" t="s">
        <v>12</v>
      </c>
      <c r="C4" s="67" t="s">
        <v>13</v>
      </c>
      <c r="D4" s="68">
        <v>6</v>
      </c>
      <c r="E4" s="69" t="s">
        <v>14</v>
      </c>
      <c r="F4" s="69">
        <v>0</v>
      </c>
      <c r="G4" s="69">
        <v>1</v>
      </c>
      <c r="H4" s="69" t="s">
        <v>666</v>
      </c>
      <c r="I4" s="70">
        <f>VLOOKUP(A4,'SDAGE2022-2027'!A:G,7,FALSE)</f>
        <v>1</v>
      </c>
      <c r="J4" s="75">
        <v>1</v>
      </c>
    </row>
    <row r="5" spans="1:10" x14ac:dyDescent="0.25">
      <c r="A5" s="67" t="s">
        <v>15</v>
      </c>
      <c r="B5" s="67" t="s">
        <v>16</v>
      </c>
      <c r="C5" s="67" t="s">
        <v>13</v>
      </c>
      <c r="D5" s="68">
        <v>6</v>
      </c>
      <c r="E5" s="69" t="s">
        <v>14</v>
      </c>
      <c r="F5" s="69">
        <v>0</v>
      </c>
      <c r="G5" s="69">
        <v>1</v>
      </c>
      <c r="H5" s="69" t="s">
        <v>666</v>
      </c>
      <c r="I5" s="70">
        <f>VLOOKUP(A5,'SDAGE2022-2027'!A:G,7,FALSE)</f>
        <v>1</v>
      </c>
      <c r="J5" s="75">
        <v>1</v>
      </c>
    </row>
    <row r="6" spans="1:10" x14ac:dyDescent="0.25">
      <c r="A6" s="67" t="s">
        <v>17</v>
      </c>
      <c r="B6" s="67" t="s">
        <v>18</v>
      </c>
      <c r="C6" s="67" t="s">
        <v>13</v>
      </c>
      <c r="D6" s="68">
        <v>4</v>
      </c>
      <c r="E6" s="69" t="s">
        <v>8</v>
      </c>
      <c r="F6" s="71">
        <v>0.157894736842105</v>
      </c>
      <c r="G6" s="69">
        <v>1</v>
      </c>
      <c r="H6" s="69" t="s">
        <v>666</v>
      </c>
      <c r="I6" s="70">
        <f>VLOOKUP(A6,'SDAGE2022-2027'!A:G,7,FALSE)</f>
        <v>1</v>
      </c>
      <c r="J6" s="75">
        <v>1</v>
      </c>
    </row>
    <row r="7" spans="1:10" x14ac:dyDescent="0.25">
      <c r="A7" s="67" t="s">
        <v>19</v>
      </c>
      <c r="B7" s="67" t="s">
        <v>20</v>
      </c>
      <c r="C7" s="67" t="s">
        <v>13</v>
      </c>
      <c r="D7" s="68">
        <v>83</v>
      </c>
      <c r="E7" s="69" t="s">
        <v>8</v>
      </c>
      <c r="F7" s="69">
        <v>0</v>
      </c>
      <c r="G7" s="69">
        <v>1</v>
      </c>
      <c r="H7" s="69" t="s">
        <v>666</v>
      </c>
      <c r="I7" s="70">
        <f>VLOOKUP(A7,'SDAGE2022-2027'!A:G,7,FALSE)</f>
        <v>1</v>
      </c>
      <c r="J7" s="75">
        <v>1</v>
      </c>
    </row>
    <row r="8" spans="1:10" x14ac:dyDescent="0.25">
      <c r="A8" s="67" t="s">
        <v>21</v>
      </c>
      <c r="B8" s="67" t="s">
        <v>22</v>
      </c>
      <c r="C8" s="67" t="s">
        <v>13</v>
      </c>
      <c r="D8" s="68">
        <v>83</v>
      </c>
      <c r="E8" s="69" t="s">
        <v>8</v>
      </c>
      <c r="F8" s="69">
        <v>0</v>
      </c>
      <c r="G8" s="69">
        <v>1</v>
      </c>
      <c r="H8" s="69" t="s">
        <v>666</v>
      </c>
      <c r="I8" s="70">
        <f>VLOOKUP(A8,'SDAGE2022-2027'!A:G,7,FALSE)</f>
        <v>1</v>
      </c>
      <c r="J8" s="75">
        <v>1</v>
      </c>
    </row>
    <row r="9" spans="1:10" x14ac:dyDescent="0.25">
      <c r="A9" s="67" t="s">
        <v>23</v>
      </c>
      <c r="B9" s="67" t="s">
        <v>24</v>
      </c>
      <c r="C9" s="67" t="s">
        <v>13</v>
      </c>
      <c r="D9" s="68">
        <v>83</v>
      </c>
      <c r="E9" s="69" t="s">
        <v>8</v>
      </c>
      <c r="F9" s="69">
        <v>0</v>
      </c>
      <c r="G9" s="69">
        <v>1</v>
      </c>
      <c r="H9" s="69" t="s">
        <v>666</v>
      </c>
      <c r="I9" s="70">
        <f>VLOOKUP(A9,'SDAGE2022-2027'!A:G,7,FALSE)</f>
        <v>1</v>
      </c>
      <c r="J9" s="75">
        <v>1</v>
      </c>
    </row>
    <row r="10" spans="1:10" x14ac:dyDescent="0.25">
      <c r="A10" s="67" t="s">
        <v>25</v>
      </c>
      <c r="B10" s="67" t="s">
        <v>26</v>
      </c>
      <c r="C10" s="67" t="s">
        <v>13</v>
      </c>
      <c r="D10" s="68">
        <v>13</v>
      </c>
      <c r="E10" s="69" t="s">
        <v>27</v>
      </c>
      <c r="F10" s="69">
        <v>0</v>
      </c>
      <c r="G10" s="69">
        <v>1</v>
      </c>
      <c r="H10" s="69" t="s">
        <v>666</v>
      </c>
      <c r="I10" s="70">
        <f>VLOOKUP(A10,'SDAGE2022-2027'!A:G,7,FALSE)</f>
        <v>1</v>
      </c>
      <c r="J10" s="75">
        <v>1</v>
      </c>
    </row>
    <row r="11" spans="1:10" x14ac:dyDescent="0.25">
      <c r="A11" s="67" t="s">
        <v>28</v>
      </c>
      <c r="B11" s="67" t="s">
        <v>29</v>
      </c>
      <c r="C11" s="67" t="s">
        <v>13</v>
      </c>
      <c r="D11" s="68">
        <v>13</v>
      </c>
      <c r="E11" s="69" t="s">
        <v>27</v>
      </c>
      <c r="F11" s="69">
        <v>0</v>
      </c>
      <c r="G11" s="69">
        <v>1</v>
      </c>
      <c r="H11" s="69" t="s">
        <v>666</v>
      </c>
      <c r="I11" s="70">
        <f>VLOOKUP(A11,'SDAGE2022-2027'!A:G,7,FALSE)</f>
        <v>1</v>
      </c>
      <c r="J11" s="75">
        <v>1</v>
      </c>
    </row>
    <row r="12" spans="1:10" x14ac:dyDescent="0.25">
      <c r="A12" s="67" t="s">
        <v>30</v>
      </c>
      <c r="B12" s="67" t="s">
        <v>31</v>
      </c>
      <c r="C12" s="67" t="s">
        <v>13</v>
      </c>
      <c r="D12" s="68">
        <v>13</v>
      </c>
      <c r="E12" s="69" t="s">
        <v>14</v>
      </c>
      <c r="F12" s="69">
        <v>0</v>
      </c>
      <c r="G12" s="69">
        <v>1</v>
      </c>
      <c r="H12" s="69" t="s">
        <v>666</v>
      </c>
      <c r="I12" s="70">
        <f>VLOOKUP(A12,'SDAGE2022-2027'!A:G,7,FALSE)</f>
        <v>1</v>
      </c>
      <c r="J12" s="75">
        <v>1</v>
      </c>
    </row>
    <row r="13" spans="1:10" x14ac:dyDescent="0.25">
      <c r="A13" s="67" t="s">
        <v>32</v>
      </c>
      <c r="B13" s="67" t="s">
        <v>33</v>
      </c>
      <c r="C13" s="67" t="s">
        <v>13</v>
      </c>
      <c r="D13" s="68">
        <v>13</v>
      </c>
      <c r="E13" s="69" t="s">
        <v>14</v>
      </c>
      <c r="F13" s="69">
        <v>0</v>
      </c>
      <c r="G13" s="69">
        <v>1</v>
      </c>
      <c r="H13" s="69" t="s">
        <v>666</v>
      </c>
      <c r="I13" s="70">
        <f>VLOOKUP(A13,'SDAGE2022-2027'!A:G,7,FALSE)</f>
        <v>1</v>
      </c>
      <c r="J13" s="75">
        <v>1</v>
      </c>
    </row>
    <row r="14" spans="1:10" x14ac:dyDescent="0.25">
      <c r="A14" s="67" t="s">
        <v>34</v>
      </c>
      <c r="B14" s="67" t="s">
        <v>35</v>
      </c>
      <c r="C14" s="67" t="s">
        <v>36</v>
      </c>
      <c r="D14" s="68">
        <v>34</v>
      </c>
      <c r="E14" s="69" t="s">
        <v>8</v>
      </c>
      <c r="F14" s="72">
        <v>0.42857142857142855</v>
      </c>
      <c r="G14" s="73">
        <v>2</v>
      </c>
      <c r="H14" s="73" t="s">
        <v>666</v>
      </c>
      <c r="I14" s="70">
        <f>VLOOKUP(A14,'SDAGE2022-2027'!A:G,7,FALSE)</f>
        <v>2</v>
      </c>
      <c r="J14" s="75">
        <v>2</v>
      </c>
    </row>
    <row r="15" spans="1:10" x14ac:dyDescent="0.25">
      <c r="A15" s="67" t="s">
        <v>37</v>
      </c>
      <c r="B15" s="67" t="s">
        <v>38</v>
      </c>
      <c r="C15" s="67" t="s">
        <v>36</v>
      </c>
      <c r="D15" s="68">
        <v>34</v>
      </c>
      <c r="E15" s="69" t="s">
        <v>8</v>
      </c>
      <c r="F15" s="69">
        <v>0</v>
      </c>
      <c r="G15" s="69">
        <v>1</v>
      </c>
      <c r="H15" s="69" t="s">
        <v>666</v>
      </c>
      <c r="I15" s="70">
        <f>VLOOKUP(A15,'SDAGE2022-2027'!A:G,7,FALSE)</f>
        <v>1</v>
      </c>
      <c r="J15" s="75">
        <v>1</v>
      </c>
    </row>
    <row r="16" spans="1:10" x14ac:dyDescent="0.25">
      <c r="A16" s="67" t="s">
        <v>39</v>
      </c>
      <c r="B16" s="67" t="s">
        <v>40</v>
      </c>
      <c r="C16" s="67" t="s">
        <v>36</v>
      </c>
      <c r="D16" s="68">
        <v>34</v>
      </c>
      <c r="E16" s="69" t="s">
        <v>8</v>
      </c>
      <c r="F16" s="69">
        <v>0</v>
      </c>
      <c r="G16" s="69">
        <v>1</v>
      </c>
      <c r="H16" s="69" t="s">
        <v>666</v>
      </c>
      <c r="I16" s="70">
        <f>VLOOKUP(A16,'SDAGE2022-2027'!A:G,7,FALSE)</f>
        <v>1</v>
      </c>
      <c r="J16" s="75">
        <v>1</v>
      </c>
    </row>
    <row r="17" spans="1:10" x14ac:dyDescent="0.25">
      <c r="A17" s="67" t="s">
        <v>41</v>
      </c>
      <c r="B17" s="67" t="s">
        <v>42</v>
      </c>
      <c r="C17" s="67" t="s">
        <v>7</v>
      </c>
      <c r="D17" s="68">
        <v>25</v>
      </c>
      <c r="E17" s="69" t="s">
        <v>14</v>
      </c>
      <c r="F17" s="69">
        <v>0</v>
      </c>
      <c r="G17" s="69">
        <v>1</v>
      </c>
      <c r="H17" s="69" t="s">
        <v>664</v>
      </c>
      <c r="I17" s="70">
        <f>VLOOKUP(A17,'SDAGE2022-2027'!A:G,7,FALSE)</f>
        <v>2</v>
      </c>
      <c r="J17" s="75">
        <v>2</v>
      </c>
    </row>
    <row r="18" spans="1:10" x14ac:dyDescent="0.25">
      <c r="A18" s="67" t="s">
        <v>43</v>
      </c>
      <c r="B18" s="67" t="s">
        <v>44</v>
      </c>
      <c r="C18" s="67" t="s">
        <v>36</v>
      </c>
      <c r="D18" s="68">
        <v>11</v>
      </c>
      <c r="E18" s="69" t="s">
        <v>27</v>
      </c>
      <c r="F18" s="69">
        <v>0</v>
      </c>
      <c r="G18" s="69">
        <v>1</v>
      </c>
      <c r="H18" s="69" t="s">
        <v>666</v>
      </c>
      <c r="I18" s="70">
        <f>VLOOKUP(A18,'SDAGE2022-2027'!A:G,7,FALSE)</f>
        <v>1</v>
      </c>
      <c r="J18" s="75">
        <v>1</v>
      </c>
    </row>
    <row r="19" spans="1:10" x14ac:dyDescent="0.25">
      <c r="A19" s="67" t="s">
        <v>45</v>
      </c>
      <c r="B19" s="67" t="s">
        <v>46</v>
      </c>
      <c r="C19" s="67" t="s">
        <v>36</v>
      </c>
      <c r="D19" s="68">
        <v>11</v>
      </c>
      <c r="E19" s="69" t="s">
        <v>8</v>
      </c>
      <c r="F19" s="73">
        <v>1</v>
      </c>
      <c r="G19" s="69">
        <v>3</v>
      </c>
      <c r="H19" s="69" t="s">
        <v>666</v>
      </c>
      <c r="I19" s="70">
        <f>VLOOKUP(A19,'SDAGE2022-2027'!A:G,7,FALSE)</f>
        <v>3</v>
      </c>
      <c r="J19" s="75">
        <v>3</v>
      </c>
    </row>
    <row r="20" spans="1:10" x14ac:dyDescent="0.25">
      <c r="A20" s="67" t="s">
        <v>47</v>
      </c>
      <c r="B20" s="67" t="s">
        <v>48</v>
      </c>
      <c r="C20" s="67" t="s">
        <v>36</v>
      </c>
      <c r="D20" s="68">
        <v>66</v>
      </c>
      <c r="E20" s="69" t="s">
        <v>8</v>
      </c>
      <c r="F20" s="69">
        <v>0</v>
      </c>
      <c r="G20" s="69">
        <v>1</v>
      </c>
      <c r="H20" s="69" t="s">
        <v>666</v>
      </c>
      <c r="I20" s="70">
        <f>VLOOKUP(A20,'SDAGE2022-2027'!A:G,7,FALSE)</f>
        <v>1</v>
      </c>
      <c r="J20" s="75">
        <v>1</v>
      </c>
    </row>
    <row r="21" spans="1:10" x14ac:dyDescent="0.25">
      <c r="A21" s="67" t="s">
        <v>49</v>
      </c>
      <c r="B21" s="67" t="s">
        <v>50</v>
      </c>
      <c r="C21" s="67" t="s">
        <v>36</v>
      </c>
      <c r="D21" s="68">
        <v>66</v>
      </c>
      <c r="E21" s="69" t="s">
        <v>8</v>
      </c>
      <c r="F21" s="69">
        <v>0</v>
      </c>
      <c r="G21" s="69">
        <v>1</v>
      </c>
      <c r="H21" s="69" t="s">
        <v>666</v>
      </c>
      <c r="I21" s="70">
        <f>VLOOKUP(A21,'SDAGE2022-2027'!A:G,7,FALSE)</f>
        <v>1</v>
      </c>
      <c r="J21" s="75">
        <v>1</v>
      </c>
    </row>
    <row r="22" spans="1:10" x14ac:dyDescent="0.25">
      <c r="A22" s="67" t="s">
        <v>51</v>
      </c>
      <c r="B22" s="67" t="s">
        <v>52</v>
      </c>
      <c r="C22" s="67" t="s">
        <v>36</v>
      </c>
      <c r="D22" s="68">
        <v>66</v>
      </c>
      <c r="E22" s="69" t="s">
        <v>8</v>
      </c>
      <c r="F22" s="69">
        <v>0</v>
      </c>
      <c r="G22" s="69">
        <v>1</v>
      </c>
      <c r="H22" s="69" t="s">
        <v>666</v>
      </c>
      <c r="I22" s="70">
        <f>VLOOKUP(A22,'SDAGE2022-2027'!A:G,7,FALSE)</f>
        <v>1</v>
      </c>
      <c r="J22" s="75">
        <v>1</v>
      </c>
    </row>
    <row r="23" spans="1:10" x14ac:dyDescent="0.25">
      <c r="A23" s="67" t="s">
        <v>53</v>
      </c>
      <c r="B23" s="67" t="s">
        <v>54</v>
      </c>
      <c r="C23" s="67" t="s">
        <v>36</v>
      </c>
      <c r="D23" s="68">
        <v>66</v>
      </c>
      <c r="E23" s="69" t="s">
        <v>8</v>
      </c>
      <c r="F23" s="72">
        <v>0.44444444444444442</v>
      </c>
      <c r="G23" s="73">
        <v>2</v>
      </c>
      <c r="H23" s="73" t="s">
        <v>666</v>
      </c>
      <c r="I23" s="70">
        <f>VLOOKUP(A23,'SDAGE2022-2027'!A:G,7,FALSE)</f>
        <v>2</v>
      </c>
      <c r="J23" s="75">
        <v>2</v>
      </c>
    </row>
    <row r="24" spans="1:10" x14ac:dyDescent="0.25">
      <c r="A24" s="67" t="s">
        <v>55</v>
      </c>
      <c r="B24" s="67" t="s">
        <v>56</v>
      </c>
      <c r="C24" s="67" t="s">
        <v>36</v>
      </c>
      <c r="D24" s="68">
        <v>66</v>
      </c>
      <c r="E24" s="69" t="s">
        <v>8</v>
      </c>
      <c r="F24" s="69">
        <v>0</v>
      </c>
      <c r="G24" s="69">
        <v>1</v>
      </c>
      <c r="H24" s="69" t="s">
        <v>666</v>
      </c>
      <c r="I24" s="70">
        <f>VLOOKUP(A24,'SDAGE2022-2027'!A:G,7,FALSE)</f>
        <v>1</v>
      </c>
      <c r="J24" s="75">
        <v>1</v>
      </c>
    </row>
    <row r="25" spans="1:10" x14ac:dyDescent="0.25">
      <c r="A25" s="67" t="s">
        <v>57</v>
      </c>
      <c r="B25" s="67" t="s">
        <v>58</v>
      </c>
      <c r="C25" s="67" t="s">
        <v>36</v>
      </c>
      <c r="D25" s="68">
        <v>66</v>
      </c>
      <c r="E25" s="69" t="s">
        <v>8</v>
      </c>
      <c r="F25" s="69">
        <v>0</v>
      </c>
      <c r="G25" s="69">
        <v>1</v>
      </c>
      <c r="H25" s="69" t="s">
        <v>666</v>
      </c>
      <c r="I25" s="70">
        <f>VLOOKUP(A25,'SDAGE2022-2027'!A:G,7,FALSE)</f>
        <v>1</v>
      </c>
      <c r="J25" s="75">
        <v>1</v>
      </c>
    </row>
    <row r="26" spans="1:10" x14ac:dyDescent="0.25">
      <c r="A26" s="67" t="s">
        <v>59</v>
      </c>
      <c r="B26" s="67" t="s">
        <v>60</v>
      </c>
      <c r="C26" s="67" t="s">
        <v>36</v>
      </c>
      <c r="D26" s="68">
        <v>66</v>
      </c>
      <c r="E26" s="69" t="s">
        <v>8</v>
      </c>
      <c r="F26" s="69">
        <v>0</v>
      </c>
      <c r="G26" s="69">
        <v>1</v>
      </c>
      <c r="H26" s="69" t="s">
        <v>666</v>
      </c>
      <c r="I26" s="70">
        <f>VLOOKUP(A26,'SDAGE2022-2027'!A:G,7,FALSE)</f>
        <v>1</v>
      </c>
      <c r="J26" s="75">
        <v>1</v>
      </c>
    </row>
    <row r="27" spans="1:10" x14ac:dyDescent="0.25">
      <c r="A27" s="67" t="s">
        <v>61</v>
      </c>
      <c r="B27" s="67" t="s">
        <v>62</v>
      </c>
      <c r="C27" s="67" t="s">
        <v>36</v>
      </c>
      <c r="D27" s="68">
        <v>66</v>
      </c>
      <c r="E27" s="69" t="s">
        <v>14</v>
      </c>
      <c r="F27" s="69">
        <v>0</v>
      </c>
      <c r="G27" s="69">
        <v>1</v>
      </c>
      <c r="H27" s="69" t="s">
        <v>666</v>
      </c>
      <c r="I27" s="70">
        <f>VLOOKUP(A27,'SDAGE2022-2027'!A:G,7,FALSE)</f>
        <v>1</v>
      </c>
      <c r="J27" s="75">
        <v>1</v>
      </c>
    </row>
    <row r="28" spans="1:10" x14ac:dyDescent="0.25">
      <c r="A28" s="67" t="s">
        <v>63</v>
      </c>
      <c r="B28" s="67" t="s">
        <v>64</v>
      </c>
      <c r="C28" s="67" t="s">
        <v>7</v>
      </c>
      <c r="D28" s="68">
        <v>25</v>
      </c>
      <c r="E28" s="69" t="s">
        <v>14</v>
      </c>
      <c r="F28" s="69">
        <v>0</v>
      </c>
      <c r="G28" s="69">
        <v>1</v>
      </c>
      <c r="H28" s="69" t="s">
        <v>666</v>
      </c>
      <c r="I28" s="70">
        <f>VLOOKUP(A28,'SDAGE2022-2027'!A:G,7,FALSE)</f>
        <v>1</v>
      </c>
      <c r="J28" s="75">
        <v>1</v>
      </c>
    </row>
    <row r="29" spans="1:10" x14ac:dyDescent="0.25">
      <c r="A29" s="67" t="s">
        <v>65</v>
      </c>
      <c r="B29" s="67" t="s">
        <v>66</v>
      </c>
      <c r="C29" s="67" t="s">
        <v>36</v>
      </c>
      <c r="D29" s="68">
        <v>66</v>
      </c>
      <c r="E29" s="69" t="s">
        <v>14</v>
      </c>
      <c r="F29" s="69">
        <v>0</v>
      </c>
      <c r="G29" s="69">
        <v>1</v>
      </c>
      <c r="H29" s="69" t="s">
        <v>666</v>
      </c>
      <c r="I29" s="70">
        <f>VLOOKUP(A29,'SDAGE2022-2027'!A:G,7,FALSE)</f>
        <v>1</v>
      </c>
      <c r="J29" s="75">
        <v>1</v>
      </c>
    </row>
    <row r="30" spans="1:10" x14ac:dyDescent="0.25">
      <c r="A30" s="67" t="s">
        <v>67</v>
      </c>
      <c r="B30" s="67" t="s">
        <v>68</v>
      </c>
      <c r="C30" s="67" t="s">
        <v>7</v>
      </c>
      <c r="D30" s="68">
        <v>25</v>
      </c>
      <c r="E30" s="69" t="s">
        <v>14</v>
      </c>
      <c r="F30" s="69">
        <v>0</v>
      </c>
      <c r="G30" s="69">
        <v>1</v>
      </c>
      <c r="H30" s="69" t="s">
        <v>666</v>
      </c>
      <c r="I30" s="70">
        <f>VLOOKUP(A30,'SDAGE2022-2027'!A:G,7,FALSE)</f>
        <v>1</v>
      </c>
      <c r="J30" s="75">
        <v>1</v>
      </c>
    </row>
    <row r="31" spans="1:10" x14ac:dyDescent="0.25">
      <c r="A31" s="67" t="s">
        <v>69</v>
      </c>
      <c r="B31" s="67" t="s">
        <v>70</v>
      </c>
      <c r="C31" s="67" t="s">
        <v>7</v>
      </c>
      <c r="D31" s="68">
        <v>71</v>
      </c>
      <c r="E31" s="69" t="s">
        <v>27</v>
      </c>
      <c r="F31" s="69">
        <v>0</v>
      </c>
      <c r="G31" s="69">
        <v>1</v>
      </c>
      <c r="H31" s="69" t="s">
        <v>666</v>
      </c>
      <c r="I31" s="70">
        <f>VLOOKUP(A31,'SDAGE2022-2027'!A:G,7,FALSE)</f>
        <v>1</v>
      </c>
      <c r="J31" s="75">
        <v>1</v>
      </c>
    </row>
    <row r="32" spans="1:10" x14ac:dyDescent="0.25">
      <c r="A32" s="67" t="s">
        <v>71</v>
      </c>
      <c r="B32" s="67" t="s">
        <v>72</v>
      </c>
      <c r="C32" s="67" t="s">
        <v>7</v>
      </c>
      <c r="D32" s="68">
        <v>39</v>
      </c>
      <c r="E32" s="69" t="s">
        <v>8</v>
      </c>
      <c r="F32" s="69">
        <v>0</v>
      </c>
      <c r="G32" s="69">
        <v>1</v>
      </c>
      <c r="H32" s="69" t="s">
        <v>664</v>
      </c>
      <c r="I32" s="70">
        <f>VLOOKUP(A32,'SDAGE2022-2027'!A:G,7,FALSE)</f>
        <v>3</v>
      </c>
      <c r="J32" s="75">
        <v>3</v>
      </c>
    </row>
    <row r="33" spans="1:10" x14ac:dyDescent="0.25">
      <c r="A33" s="67" t="s">
        <v>73</v>
      </c>
      <c r="B33" s="67" t="s">
        <v>74</v>
      </c>
      <c r="C33" s="67" t="s">
        <v>7</v>
      </c>
      <c r="D33" s="68">
        <v>39</v>
      </c>
      <c r="E33" s="69" t="s">
        <v>8</v>
      </c>
      <c r="F33" s="69">
        <v>0</v>
      </c>
      <c r="G33" s="69">
        <v>1</v>
      </c>
      <c r="H33" s="69" t="s">
        <v>666</v>
      </c>
      <c r="I33" s="70">
        <f>VLOOKUP(A33,'SDAGE2022-2027'!A:G,7,FALSE)</f>
        <v>1</v>
      </c>
      <c r="J33" s="75">
        <v>1</v>
      </c>
    </row>
    <row r="34" spans="1:10" x14ac:dyDescent="0.25">
      <c r="A34" s="67" t="s">
        <v>75</v>
      </c>
      <c r="B34" s="67" t="s">
        <v>76</v>
      </c>
      <c r="C34" s="67" t="s">
        <v>7</v>
      </c>
      <c r="D34" s="68">
        <v>39</v>
      </c>
      <c r="E34" s="69" t="s">
        <v>14</v>
      </c>
      <c r="F34" s="69">
        <v>0</v>
      </c>
      <c r="G34" s="69">
        <v>1</v>
      </c>
      <c r="H34" s="69" t="s">
        <v>666</v>
      </c>
      <c r="I34" s="70">
        <f>VLOOKUP(A34,'SDAGE2022-2027'!A:G,7,FALSE)</f>
        <v>1</v>
      </c>
      <c r="J34" s="75">
        <v>1</v>
      </c>
    </row>
    <row r="35" spans="1:10" x14ac:dyDescent="0.25">
      <c r="A35" s="67" t="s">
        <v>77</v>
      </c>
      <c r="B35" s="67" t="s">
        <v>78</v>
      </c>
      <c r="C35" s="67" t="s">
        <v>7</v>
      </c>
      <c r="D35" s="68">
        <v>70</v>
      </c>
      <c r="E35" s="69" t="s">
        <v>27</v>
      </c>
      <c r="F35" s="69">
        <v>0</v>
      </c>
      <c r="G35" s="69">
        <v>1</v>
      </c>
      <c r="H35" s="69" t="s">
        <v>666</v>
      </c>
      <c r="I35" s="70">
        <f>VLOOKUP(A35,'SDAGE2022-2027'!A:G,7,FALSE)</f>
        <v>1</v>
      </c>
      <c r="J35" s="75">
        <v>1</v>
      </c>
    </row>
    <row r="36" spans="1:10" x14ac:dyDescent="0.25">
      <c r="A36" s="67" t="s">
        <v>79</v>
      </c>
      <c r="B36" s="67" t="s">
        <v>80</v>
      </c>
      <c r="C36" s="67" t="s">
        <v>7</v>
      </c>
      <c r="D36" s="68">
        <v>39</v>
      </c>
      <c r="E36" s="69" t="s">
        <v>14</v>
      </c>
      <c r="F36" s="69">
        <v>0</v>
      </c>
      <c r="G36" s="69">
        <v>1</v>
      </c>
      <c r="H36" s="69" t="s">
        <v>664</v>
      </c>
      <c r="I36" s="70">
        <f>VLOOKUP(A36,'SDAGE2022-2027'!A:G,7,FALSE)</f>
        <v>3</v>
      </c>
      <c r="J36" s="75">
        <v>3</v>
      </c>
    </row>
    <row r="37" spans="1:10" x14ac:dyDescent="0.25">
      <c r="A37" s="67" t="s">
        <v>81</v>
      </c>
      <c r="B37" s="67" t="s">
        <v>82</v>
      </c>
      <c r="C37" s="67" t="s">
        <v>7</v>
      </c>
      <c r="D37" s="68">
        <v>39</v>
      </c>
      <c r="E37" s="69" t="s">
        <v>14</v>
      </c>
      <c r="F37" s="69">
        <v>0</v>
      </c>
      <c r="G37" s="69">
        <v>1</v>
      </c>
      <c r="H37" s="69" t="s">
        <v>666</v>
      </c>
      <c r="I37" s="70">
        <f>VLOOKUP(A37,'SDAGE2022-2027'!A:G,7,FALSE)</f>
        <v>1</v>
      </c>
      <c r="J37" s="75">
        <v>1</v>
      </c>
    </row>
    <row r="38" spans="1:10" x14ac:dyDescent="0.25">
      <c r="A38" s="67" t="s">
        <v>83</v>
      </c>
      <c r="B38" s="67" t="s">
        <v>84</v>
      </c>
      <c r="C38" s="67" t="s">
        <v>7</v>
      </c>
      <c r="D38" s="68">
        <v>39</v>
      </c>
      <c r="E38" s="69" t="s">
        <v>14</v>
      </c>
      <c r="F38" s="69">
        <v>0</v>
      </c>
      <c r="G38" s="69">
        <v>1</v>
      </c>
      <c r="H38" s="69" t="s">
        <v>666</v>
      </c>
      <c r="I38" s="70">
        <f>VLOOKUP(A38,'SDAGE2022-2027'!A:G,7,FALSE)</f>
        <v>1</v>
      </c>
      <c r="J38" s="75">
        <v>2</v>
      </c>
    </row>
    <row r="39" spans="1:10" x14ac:dyDescent="0.25">
      <c r="A39" s="67" t="s">
        <v>85</v>
      </c>
      <c r="B39" s="67" t="s">
        <v>86</v>
      </c>
      <c r="C39" s="67" t="s">
        <v>7</v>
      </c>
      <c r="D39" s="68">
        <v>39</v>
      </c>
      <c r="E39" s="69" t="s">
        <v>14</v>
      </c>
      <c r="F39" s="69">
        <v>0</v>
      </c>
      <c r="G39" s="69">
        <v>1</v>
      </c>
      <c r="H39" s="69" t="s">
        <v>666</v>
      </c>
      <c r="I39" s="70">
        <f>VLOOKUP(A39,'SDAGE2022-2027'!A:G,7,FALSE)</f>
        <v>1</v>
      </c>
      <c r="J39" s="75">
        <v>1</v>
      </c>
    </row>
    <row r="40" spans="1:10" x14ac:dyDescent="0.25">
      <c r="A40" s="67" t="s">
        <v>87</v>
      </c>
      <c r="B40" s="67" t="s">
        <v>88</v>
      </c>
      <c r="C40" s="67" t="s">
        <v>7</v>
      </c>
      <c r="D40" s="68">
        <v>39</v>
      </c>
      <c r="E40" s="69" t="s">
        <v>14</v>
      </c>
      <c r="F40" s="69">
        <v>0</v>
      </c>
      <c r="G40" s="69">
        <v>1</v>
      </c>
      <c r="H40" s="69" t="s">
        <v>666</v>
      </c>
      <c r="I40" s="70">
        <f>VLOOKUP(A40,'SDAGE2022-2027'!A:G,7,FALSE)</f>
        <v>1</v>
      </c>
      <c r="J40" s="75">
        <v>1</v>
      </c>
    </row>
    <row r="41" spans="1:10" x14ac:dyDescent="0.25">
      <c r="A41" s="67" t="s">
        <v>89</v>
      </c>
      <c r="B41" s="67" t="s">
        <v>90</v>
      </c>
      <c r="C41" s="67" t="s">
        <v>7</v>
      </c>
      <c r="D41" s="68">
        <v>39</v>
      </c>
      <c r="E41" s="69" t="s">
        <v>14</v>
      </c>
      <c r="F41" s="69">
        <v>0</v>
      </c>
      <c r="G41" s="69">
        <v>1</v>
      </c>
      <c r="H41" s="69" t="s">
        <v>666</v>
      </c>
      <c r="I41" s="70">
        <f>VLOOKUP(A41,'SDAGE2022-2027'!A:G,7,FALSE)</f>
        <v>1</v>
      </c>
      <c r="J41" s="75">
        <v>1</v>
      </c>
    </row>
    <row r="42" spans="1:10" x14ac:dyDescent="0.25">
      <c r="A42" s="67" t="s">
        <v>91</v>
      </c>
      <c r="B42" s="67" t="s">
        <v>92</v>
      </c>
      <c r="C42" s="67" t="s">
        <v>7</v>
      </c>
      <c r="D42" s="68">
        <v>70</v>
      </c>
      <c r="E42" s="69" t="s">
        <v>8</v>
      </c>
      <c r="F42" s="69">
        <v>0</v>
      </c>
      <c r="G42" s="69">
        <v>1</v>
      </c>
      <c r="H42" s="69" t="s">
        <v>666</v>
      </c>
      <c r="I42" s="70">
        <f>VLOOKUP(A42,'SDAGE2022-2027'!A:G,7,FALSE)</f>
        <v>1</v>
      </c>
      <c r="J42" s="75">
        <v>1</v>
      </c>
    </row>
    <row r="43" spans="1:10" x14ac:dyDescent="0.25">
      <c r="A43" s="67" t="s">
        <v>93</v>
      </c>
      <c r="B43" s="67" t="s">
        <v>94</v>
      </c>
      <c r="C43" s="67" t="s">
        <v>7</v>
      </c>
      <c r="D43" s="68">
        <v>39</v>
      </c>
      <c r="E43" s="69" t="s">
        <v>14</v>
      </c>
      <c r="F43" s="69">
        <v>0</v>
      </c>
      <c r="G43" s="69">
        <v>1</v>
      </c>
      <c r="H43" s="69" t="s">
        <v>666</v>
      </c>
      <c r="I43" s="70">
        <f>VLOOKUP(A43,'SDAGE2022-2027'!A:G,7,FALSE)</f>
        <v>1</v>
      </c>
      <c r="J43" s="75">
        <v>1</v>
      </c>
    </row>
    <row r="44" spans="1:10" x14ac:dyDescent="0.25">
      <c r="A44" s="67" t="s">
        <v>95</v>
      </c>
      <c r="B44" s="67" t="s">
        <v>96</v>
      </c>
      <c r="C44" s="67" t="s">
        <v>97</v>
      </c>
      <c r="D44" s="68">
        <v>1</v>
      </c>
      <c r="E44" s="69" t="s">
        <v>27</v>
      </c>
      <c r="F44" s="69">
        <v>0</v>
      </c>
      <c r="G44" s="69">
        <v>1</v>
      </c>
      <c r="H44" s="69" t="s">
        <v>666</v>
      </c>
      <c r="I44" s="70">
        <f>VLOOKUP(A44,'SDAGE2022-2027'!A:G,7,FALSE)</f>
        <v>1</v>
      </c>
      <c r="J44" s="75">
        <v>1</v>
      </c>
    </row>
    <row r="45" spans="1:10" x14ac:dyDescent="0.25">
      <c r="A45" s="67" t="s">
        <v>98</v>
      </c>
      <c r="B45" s="67" t="s">
        <v>99</v>
      </c>
      <c r="C45" s="67" t="s">
        <v>97</v>
      </c>
      <c r="D45" s="68">
        <v>1</v>
      </c>
      <c r="E45" s="69" t="s">
        <v>27</v>
      </c>
      <c r="F45" s="69">
        <v>0</v>
      </c>
      <c r="G45" s="69">
        <v>1</v>
      </c>
      <c r="H45" s="69" t="s">
        <v>666</v>
      </c>
      <c r="I45" s="70">
        <f>VLOOKUP(A45,'SDAGE2022-2027'!A:G,7,FALSE)</f>
        <v>1</v>
      </c>
      <c r="J45" s="75">
        <v>1</v>
      </c>
    </row>
    <row r="46" spans="1:10" x14ac:dyDescent="0.25">
      <c r="A46" s="67" t="s">
        <v>100</v>
      </c>
      <c r="B46" s="67" t="s">
        <v>101</v>
      </c>
      <c r="C46" s="67" t="s">
        <v>97</v>
      </c>
      <c r="D46" s="68">
        <v>1</v>
      </c>
      <c r="E46" s="69" t="s">
        <v>8</v>
      </c>
      <c r="F46" s="69">
        <v>0</v>
      </c>
      <c r="G46" s="69">
        <v>1</v>
      </c>
      <c r="H46" s="69" t="s">
        <v>664</v>
      </c>
      <c r="I46" s="70">
        <f>VLOOKUP(A46,'SDAGE2022-2027'!A:G,7,FALSE)</f>
        <v>2</v>
      </c>
      <c r="J46" s="75">
        <v>3</v>
      </c>
    </row>
    <row r="47" spans="1:10" x14ac:dyDescent="0.25">
      <c r="A47" s="67" t="s">
        <v>102</v>
      </c>
      <c r="B47" s="67" t="s">
        <v>103</v>
      </c>
      <c r="C47" s="67" t="s">
        <v>97</v>
      </c>
      <c r="D47" s="68">
        <v>1</v>
      </c>
      <c r="E47" s="69" t="s">
        <v>8</v>
      </c>
      <c r="F47" s="69">
        <v>0</v>
      </c>
      <c r="G47" s="69">
        <v>1</v>
      </c>
      <c r="H47" s="69" t="s">
        <v>666</v>
      </c>
      <c r="I47" s="70">
        <f>VLOOKUP(A47,'SDAGE2022-2027'!A:G,7,FALSE)</f>
        <v>1</v>
      </c>
      <c r="J47" s="75">
        <v>1</v>
      </c>
    </row>
    <row r="48" spans="1:10" x14ac:dyDescent="0.25">
      <c r="A48" s="67" t="s">
        <v>104</v>
      </c>
      <c r="B48" s="67" t="s">
        <v>105</v>
      </c>
      <c r="C48" s="67" t="s">
        <v>97</v>
      </c>
      <c r="D48" s="68">
        <v>1</v>
      </c>
      <c r="E48" s="69" t="s">
        <v>8</v>
      </c>
      <c r="F48" s="69">
        <v>0</v>
      </c>
      <c r="G48" s="69">
        <v>1</v>
      </c>
      <c r="H48" s="69" t="s">
        <v>664</v>
      </c>
      <c r="I48" s="70">
        <f>VLOOKUP(A48,'SDAGE2022-2027'!A:G,7,FALSE)</f>
        <v>2</v>
      </c>
      <c r="J48" s="75">
        <v>3</v>
      </c>
    </row>
    <row r="49" spans="1:10" x14ac:dyDescent="0.25">
      <c r="A49" s="67" t="s">
        <v>106</v>
      </c>
      <c r="B49" s="67" t="s">
        <v>107</v>
      </c>
      <c r="C49" s="67" t="s">
        <v>97</v>
      </c>
      <c r="D49" s="68">
        <v>1</v>
      </c>
      <c r="E49" s="69" t="s">
        <v>14</v>
      </c>
      <c r="F49" s="69">
        <v>0</v>
      </c>
      <c r="G49" s="69">
        <v>1</v>
      </c>
      <c r="H49" s="69" t="s">
        <v>666</v>
      </c>
      <c r="I49" s="70">
        <f>VLOOKUP(A49,'SDAGE2022-2027'!A:G,7,FALSE)</f>
        <v>1</v>
      </c>
      <c r="J49" s="75">
        <v>1</v>
      </c>
    </row>
    <row r="50" spans="1:10" x14ac:dyDescent="0.25">
      <c r="A50" s="67" t="s">
        <v>108</v>
      </c>
      <c r="B50" s="67" t="s">
        <v>109</v>
      </c>
      <c r="C50" s="67" t="s">
        <v>97</v>
      </c>
      <c r="D50" s="68">
        <v>1</v>
      </c>
      <c r="E50" s="69" t="s">
        <v>14</v>
      </c>
      <c r="F50" s="72">
        <v>0.66666666666666663</v>
      </c>
      <c r="G50" s="69">
        <v>3</v>
      </c>
      <c r="H50" s="69" t="s">
        <v>666</v>
      </c>
      <c r="I50" s="70">
        <f>VLOOKUP(A50,'SDAGE2022-2027'!A:G,7,FALSE)</f>
        <v>3</v>
      </c>
      <c r="J50" s="75">
        <v>3</v>
      </c>
    </row>
    <row r="51" spans="1:10" x14ac:dyDescent="0.25">
      <c r="A51" s="67" t="s">
        <v>110</v>
      </c>
      <c r="B51" s="67" t="s">
        <v>111</v>
      </c>
      <c r="C51" s="67" t="s">
        <v>97</v>
      </c>
      <c r="D51" s="68">
        <v>1</v>
      </c>
      <c r="E51" s="69" t="s">
        <v>14</v>
      </c>
      <c r="F51" s="69">
        <v>0</v>
      </c>
      <c r="G51" s="69">
        <v>1</v>
      </c>
      <c r="H51" s="69" t="s">
        <v>666</v>
      </c>
      <c r="I51" s="70">
        <f>VLOOKUP(A51,'SDAGE2022-2027'!A:G,7,FALSE)</f>
        <v>1</v>
      </c>
      <c r="J51" s="75">
        <v>1</v>
      </c>
    </row>
    <row r="52" spans="1:10" x14ac:dyDescent="0.25">
      <c r="A52" s="67" t="s">
        <v>112</v>
      </c>
      <c r="B52" s="67" t="s">
        <v>113</v>
      </c>
      <c r="C52" s="67" t="s">
        <v>97</v>
      </c>
      <c r="D52" s="68">
        <v>69</v>
      </c>
      <c r="E52" s="69" t="s">
        <v>27</v>
      </c>
      <c r="F52" s="69">
        <v>0</v>
      </c>
      <c r="G52" s="69">
        <v>1</v>
      </c>
      <c r="H52" s="69" t="s">
        <v>666</v>
      </c>
      <c r="I52" s="70">
        <f>VLOOKUP(A52,'SDAGE2022-2027'!A:G,7,FALSE)</f>
        <v>1</v>
      </c>
      <c r="J52" s="75">
        <v>1</v>
      </c>
    </row>
    <row r="53" spans="1:10" x14ac:dyDescent="0.25">
      <c r="A53" s="67" t="s">
        <v>114</v>
      </c>
      <c r="B53" s="67" t="s">
        <v>115</v>
      </c>
      <c r="C53" s="67" t="s">
        <v>7</v>
      </c>
      <c r="D53" s="68">
        <v>90</v>
      </c>
      <c r="E53" s="69" t="s">
        <v>27</v>
      </c>
      <c r="F53" s="69">
        <v>0</v>
      </c>
      <c r="G53" s="69">
        <v>1</v>
      </c>
      <c r="H53" s="69" t="s">
        <v>666</v>
      </c>
      <c r="I53" s="70">
        <f>VLOOKUP(A53,'SDAGE2022-2027'!A:G,7,FALSE)</f>
        <v>1</v>
      </c>
      <c r="J53" s="75">
        <v>1</v>
      </c>
    </row>
    <row r="54" spans="1:10" x14ac:dyDescent="0.25">
      <c r="A54" s="67" t="s">
        <v>116</v>
      </c>
      <c r="B54" s="67" t="s">
        <v>117</v>
      </c>
      <c r="C54" s="67" t="s">
        <v>97</v>
      </c>
      <c r="D54" s="68">
        <v>69</v>
      </c>
      <c r="E54" s="69" t="s">
        <v>27</v>
      </c>
      <c r="F54" s="69">
        <v>0</v>
      </c>
      <c r="G54" s="69">
        <v>1</v>
      </c>
      <c r="H54" s="69" t="s">
        <v>666</v>
      </c>
      <c r="I54" s="70">
        <f>VLOOKUP(A54,'SDAGE2022-2027'!A:G,7,FALSE)</f>
        <v>1</v>
      </c>
      <c r="J54" s="75">
        <v>1</v>
      </c>
    </row>
    <row r="55" spans="1:10" x14ac:dyDescent="0.25">
      <c r="A55" s="67" t="s">
        <v>118</v>
      </c>
      <c r="B55" s="67" t="s">
        <v>119</v>
      </c>
      <c r="C55" s="67" t="s">
        <v>97</v>
      </c>
      <c r="D55" s="68">
        <v>69</v>
      </c>
      <c r="E55" s="69" t="s">
        <v>27</v>
      </c>
      <c r="F55" s="69">
        <v>0</v>
      </c>
      <c r="G55" s="69">
        <v>1</v>
      </c>
      <c r="H55" s="69" t="s">
        <v>666</v>
      </c>
      <c r="I55" s="70">
        <f>VLOOKUP(A55,'SDAGE2022-2027'!A:G,7,FALSE)</f>
        <v>1</v>
      </c>
      <c r="J55" s="75">
        <v>1</v>
      </c>
    </row>
    <row r="56" spans="1:10" x14ac:dyDescent="0.25">
      <c r="A56" s="67" t="s">
        <v>120</v>
      </c>
      <c r="B56" s="67" t="s">
        <v>121</v>
      </c>
      <c r="C56" s="67" t="s">
        <v>97</v>
      </c>
      <c r="D56" s="68">
        <v>69</v>
      </c>
      <c r="E56" s="69" t="s">
        <v>27</v>
      </c>
      <c r="F56" s="69">
        <v>0</v>
      </c>
      <c r="G56" s="69">
        <v>1</v>
      </c>
      <c r="H56" s="69" t="s">
        <v>666</v>
      </c>
      <c r="I56" s="70">
        <f>VLOOKUP(A56,'SDAGE2022-2027'!A:G,7,FALSE)</f>
        <v>1</v>
      </c>
      <c r="J56" s="75">
        <v>1</v>
      </c>
    </row>
    <row r="57" spans="1:10" x14ac:dyDescent="0.25">
      <c r="A57" s="67" t="s">
        <v>122</v>
      </c>
      <c r="B57" s="67" t="s">
        <v>123</v>
      </c>
      <c r="C57" s="67" t="s">
        <v>97</v>
      </c>
      <c r="D57" s="68">
        <v>73</v>
      </c>
      <c r="E57" s="69" t="s">
        <v>8</v>
      </c>
      <c r="F57" s="69">
        <v>0</v>
      </c>
      <c r="G57" s="69">
        <v>1</v>
      </c>
      <c r="H57" s="69" t="s">
        <v>666</v>
      </c>
      <c r="I57" s="70">
        <f>VLOOKUP(A57,'SDAGE2022-2027'!A:G,7,FALSE)</f>
        <v>1</v>
      </c>
      <c r="J57" s="75">
        <v>1</v>
      </c>
    </row>
    <row r="58" spans="1:10" x14ac:dyDescent="0.25">
      <c r="A58" s="67" t="s">
        <v>124</v>
      </c>
      <c r="B58" s="67" t="s">
        <v>125</v>
      </c>
      <c r="C58" s="67" t="s">
        <v>97</v>
      </c>
      <c r="D58" s="68">
        <v>73</v>
      </c>
      <c r="E58" s="69" t="s">
        <v>8</v>
      </c>
      <c r="F58" s="69">
        <v>0</v>
      </c>
      <c r="G58" s="69">
        <v>1</v>
      </c>
      <c r="H58" s="69" t="s">
        <v>666</v>
      </c>
      <c r="I58" s="70">
        <f>VLOOKUP(A58,'SDAGE2022-2027'!A:G,7,FALSE)</f>
        <v>1</v>
      </c>
      <c r="J58" s="75">
        <v>1</v>
      </c>
    </row>
    <row r="59" spans="1:10" x14ac:dyDescent="0.25">
      <c r="A59" s="67" t="s">
        <v>126</v>
      </c>
      <c r="B59" s="67" t="s">
        <v>127</v>
      </c>
      <c r="C59" s="67" t="s">
        <v>97</v>
      </c>
      <c r="D59" s="68">
        <v>73</v>
      </c>
      <c r="E59" s="69" t="s">
        <v>8</v>
      </c>
      <c r="F59" s="69">
        <v>0</v>
      </c>
      <c r="G59" s="69">
        <v>1</v>
      </c>
      <c r="H59" s="69" t="s">
        <v>666</v>
      </c>
      <c r="I59" s="70">
        <f>VLOOKUP(A59,'SDAGE2022-2027'!A:G,7,FALSE)</f>
        <v>1</v>
      </c>
      <c r="J59" s="75">
        <v>1</v>
      </c>
    </row>
    <row r="60" spans="1:10" x14ac:dyDescent="0.25">
      <c r="A60" s="67" t="s">
        <v>128</v>
      </c>
      <c r="B60" s="67" t="s">
        <v>129</v>
      </c>
      <c r="C60" s="67" t="s">
        <v>97</v>
      </c>
      <c r="D60" s="68">
        <v>73</v>
      </c>
      <c r="E60" s="69" t="s">
        <v>8</v>
      </c>
      <c r="F60" s="69">
        <v>0</v>
      </c>
      <c r="G60" s="69">
        <v>1</v>
      </c>
      <c r="H60" s="69" t="s">
        <v>666</v>
      </c>
      <c r="I60" s="70">
        <f>VLOOKUP(A60,'SDAGE2022-2027'!A:G,7,FALSE)</f>
        <v>1</v>
      </c>
      <c r="J60" s="75">
        <v>1</v>
      </c>
    </row>
    <row r="61" spans="1:10" x14ac:dyDescent="0.25">
      <c r="A61" s="67" t="s">
        <v>130</v>
      </c>
      <c r="B61" s="67" t="s">
        <v>131</v>
      </c>
      <c r="C61" s="67" t="s">
        <v>97</v>
      </c>
      <c r="D61" s="68">
        <v>73</v>
      </c>
      <c r="E61" s="69" t="s">
        <v>8</v>
      </c>
      <c r="F61" s="69">
        <v>0</v>
      </c>
      <c r="G61" s="69">
        <v>1</v>
      </c>
      <c r="H61" s="69" t="s">
        <v>666</v>
      </c>
      <c r="I61" s="70">
        <f>VLOOKUP(A61,'SDAGE2022-2027'!A:G,7,FALSE)</f>
        <v>1</v>
      </c>
      <c r="J61" s="75">
        <v>1</v>
      </c>
    </row>
    <row r="62" spans="1:10" x14ac:dyDescent="0.25">
      <c r="A62" s="67" t="s">
        <v>132</v>
      </c>
      <c r="B62" s="67" t="s">
        <v>133</v>
      </c>
      <c r="C62" s="67" t="s">
        <v>7</v>
      </c>
      <c r="D62" s="68">
        <v>21</v>
      </c>
      <c r="E62" s="69" t="s">
        <v>8</v>
      </c>
      <c r="F62" s="69">
        <v>0</v>
      </c>
      <c r="G62" s="69">
        <v>1</v>
      </c>
      <c r="H62" s="69" t="s">
        <v>666</v>
      </c>
      <c r="I62" s="70">
        <f>VLOOKUP(A62,'SDAGE2022-2027'!A:G,7,FALSE)</f>
        <v>1</v>
      </c>
      <c r="J62" s="75">
        <v>1</v>
      </c>
    </row>
    <row r="63" spans="1:10" x14ac:dyDescent="0.25">
      <c r="A63" s="67" t="s">
        <v>134</v>
      </c>
      <c r="B63" s="67" t="s">
        <v>135</v>
      </c>
      <c r="C63" s="67" t="s">
        <v>97</v>
      </c>
      <c r="D63" s="68">
        <v>73</v>
      </c>
      <c r="E63" s="69" t="s">
        <v>14</v>
      </c>
      <c r="F63" s="69">
        <v>0</v>
      </c>
      <c r="G63" s="69">
        <v>1</v>
      </c>
      <c r="H63" s="69" t="s">
        <v>666</v>
      </c>
      <c r="I63" s="70">
        <f>VLOOKUP(A63,'SDAGE2022-2027'!A:G,7,FALSE)</f>
        <v>1</v>
      </c>
      <c r="J63" s="75">
        <v>1</v>
      </c>
    </row>
    <row r="64" spans="1:10" x14ac:dyDescent="0.25">
      <c r="A64" s="67" t="s">
        <v>136</v>
      </c>
      <c r="B64" s="67" t="s">
        <v>137</v>
      </c>
      <c r="C64" s="67" t="s">
        <v>97</v>
      </c>
      <c r="D64" s="68">
        <v>73</v>
      </c>
      <c r="E64" s="69" t="s">
        <v>14</v>
      </c>
      <c r="F64" s="69">
        <v>0</v>
      </c>
      <c r="G64" s="69">
        <v>1</v>
      </c>
      <c r="H64" s="69" t="s">
        <v>666</v>
      </c>
      <c r="I64" s="70">
        <f>VLOOKUP(A64,'SDAGE2022-2027'!A:G,7,FALSE)</f>
        <v>1</v>
      </c>
      <c r="J64" s="75">
        <v>1</v>
      </c>
    </row>
    <row r="65" spans="1:10" x14ac:dyDescent="0.25">
      <c r="A65" s="67" t="s">
        <v>138</v>
      </c>
      <c r="B65" s="67" t="s">
        <v>139</v>
      </c>
      <c r="C65" s="67" t="s">
        <v>97</v>
      </c>
      <c r="D65" s="68">
        <v>74</v>
      </c>
      <c r="E65" s="69" t="s">
        <v>14</v>
      </c>
      <c r="F65" s="69">
        <v>0</v>
      </c>
      <c r="G65" s="69">
        <v>1</v>
      </c>
      <c r="H65" s="69" t="s">
        <v>666</v>
      </c>
      <c r="I65" s="70">
        <f>VLOOKUP(A65,'SDAGE2022-2027'!A:G,7,FALSE)</f>
        <v>1</v>
      </c>
      <c r="J65" s="75">
        <v>1</v>
      </c>
    </row>
    <row r="66" spans="1:10" x14ac:dyDescent="0.25">
      <c r="A66" s="67" t="s">
        <v>140</v>
      </c>
      <c r="B66" s="67" t="s">
        <v>141</v>
      </c>
      <c r="C66" s="67" t="s">
        <v>97</v>
      </c>
      <c r="D66" s="68">
        <v>74</v>
      </c>
      <c r="E66" s="69" t="s">
        <v>14</v>
      </c>
      <c r="F66" s="71">
        <v>0.12195121951219499</v>
      </c>
      <c r="G66" s="69">
        <v>1</v>
      </c>
      <c r="H66" s="69" t="s">
        <v>666</v>
      </c>
      <c r="I66" s="70">
        <f>VLOOKUP(A66,'SDAGE2022-2027'!A:G,7,FALSE)</f>
        <v>1</v>
      </c>
      <c r="J66" s="75">
        <v>1</v>
      </c>
    </row>
    <row r="67" spans="1:10" x14ac:dyDescent="0.25">
      <c r="A67" s="67" t="s">
        <v>142</v>
      </c>
      <c r="B67" s="67" t="s">
        <v>143</v>
      </c>
      <c r="C67" s="67" t="s">
        <v>97</v>
      </c>
      <c r="D67" s="68">
        <v>74</v>
      </c>
      <c r="E67" s="69" t="s">
        <v>14</v>
      </c>
      <c r="F67" s="73">
        <v>0.6</v>
      </c>
      <c r="G67" s="73">
        <v>3</v>
      </c>
      <c r="H67" s="73" t="s">
        <v>664</v>
      </c>
      <c r="I67" s="70">
        <f>VLOOKUP(A67,'SDAGE2022-2027'!A:G,7,FALSE)</f>
        <v>2</v>
      </c>
      <c r="J67" s="75">
        <v>2</v>
      </c>
    </row>
    <row r="68" spans="1:10" x14ac:dyDescent="0.25">
      <c r="A68" s="67" t="s">
        <v>144</v>
      </c>
      <c r="B68" s="67" t="s">
        <v>145</v>
      </c>
      <c r="C68" s="67" t="s">
        <v>97</v>
      </c>
      <c r="D68" s="68">
        <v>74</v>
      </c>
      <c r="E68" s="69" t="s">
        <v>14</v>
      </c>
      <c r="F68" s="72">
        <v>0.66666666666666663</v>
      </c>
      <c r="G68" s="69">
        <v>3</v>
      </c>
      <c r="H68" s="69" t="s">
        <v>664</v>
      </c>
      <c r="I68" s="70">
        <f>VLOOKUP(A68,'SDAGE2022-2027'!A:G,7,FALSE)</f>
        <v>2</v>
      </c>
      <c r="J68" s="75">
        <v>2</v>
      </c>
    </row>
    <row r="69" spans="1:10" x14ac:dyDescent="0.25">
      <c r="A69" s="67" t="s">
        <v>146</v>
      </c>
      <c r="B69" s="67" t="s">
        <v>147</v>
      </c>
      <c r="C69" s="67" t="s">
        <v>97</v>
      </c>
      <c r="D69" s="68">
        <v>38</v>
      </c>
      <c r="E69" s="69" t="s">
        <v>8</v>
      </c>
      <c r="F69" s="69">
        <v>0</v>
      </c>
      <c r="G69" s="69">
        <v>1</v>
      </c>
      <c r="H69" s="69" t="s">
        <v>666</v>
      </c>
      <c r="I69" s="70">
        <f>VLOOKUP(A69,'SDAGE2022-2027'!A:G,7,FALSE)</f>
        <v>1</v>
      </c>
      <c r="J69" s="75">
        <v>1</v>
      </c>
    </row>
    <row r="70" spans="1:10" x14ac:dyDescent="0.25">
      <c r="A70" s="67" t="s">
        <v>148</v>
      </c>
      <c r="B70" s="67" t="s">
        <v>149</v>
      </c>
      <c r="C70" s="67" t="s">
        <v>97</v>
      </c>
      <c r="D70" s="68">
        <v>38</v>
      </c>
      <c r="E70" s="69" t="s">
        <v>8</v>
      </c>
      <c r="F70" s="69">
        <v>0</v>
      </c>
      <c r="G70" s="69">
        <v>1</v>
      </c>
      <c r="H70" s="69" t="s">
        <v>664</v>
      </c>
      <c r="I70" s="70">
        <f>VLOOKUP(A70,'SDAGE2022-2027'!A:G,7,FALSE)</f>
        <v>3</v>
      </c>
      <c r="J70" s="75">
        <v>2</v>
      </c>
    </row>
    <row r="71" spans="1:10" x14ac:dyDescent="0.25">
      <c r="A71" s="67" t="s">
        <v>150</v>
      </c>
      <c r="B71" s="67" t="s">
        <v>151</v>
      </c>
      <c r="C71" s="67" t="s">
        <v>7</v>
      </c>
      <c r="D71" s="68">
        <v>21</v>
      </c>
      <c r="E71" s="69" t="s">
        <v>8</v>
      </c>
      <c r="F71" s="69">
        <v>0</v>
      </c>
      <c r="G71" s="69">
        <v>1</v>
      </c>
      <c r="H71" s="69" t="s">
        <v>666</v>
      </c>
      <c r="I71" s="70">
        <f>VLOOKUP(A71,'SDAGE2022-2027'!A:G,7,FALSE)</f>
        <v>1</v>
      </c>
      <c r="J71" s="75">
        <v>1</v>
      </c>
    </row>
    <row r="72" spans="1:10" x14ac:dyDescent="0.25">
      <c r="A72" s="67" t="s">
        <v>152</v>
      </c>
      <c r="B72" s="67" t="s">
        <v>153</v>
      </c>
      <c r="C72" s="67" t="s">
        <v>97</v>
      </c>
      <c r="D72" s="68">
        <v>38</v>
      </c>
      <c r="E72" s="69" t="s">
        <v>8</v>
      </c>
      <c r="F72" s="72">
        <v>0.42857142857142855</v>
      </c>
      <c r="G72" s="73">
        <v>2</v>
      </c>
      <c r="H72" s="74" t="s">
        <v>666</v>
      </c>
      <c r="I72" s="70">
        <f>VLOOKUP(A72,'SDAGE2022-2027'!A:G,7,FALSE)</f>
        <v>2</v>
      </c>
      <c r="J72" s="75">
        <v>2</v>
      </c>
    </row>
    <row r="73" spans="1:10" x14ac:dyDescent="0.25">
      <c r="A73" s="67" t="s">
        <v>154</v>
      </c>
      <c r="B73" s="67" t="s">
        <v>155</v>
      </c>
      <c r="C73" s="67" t="s">
        <v>97</v>
      </c>
      <c r="D73" s="68">
        <v>38</v>
      </c>
      <c r="E73" s="69" t="s">
        <v>8</v>
      </c>
      <c r="F73" s="69">
        <v>0</v>
      </c>
      <c r="G73" s="69">
        <v>1</v>
      </c>
      <c r="H73" s="69" t="s">
        <v>664</v>
      </c>
      <c r="I73" s="70">
        <f>VLOOKUP(A73,'SDAGE2022-2027'!A:G,7,FALSE)</f>
        <v>2</v>
      </c>
      <c r="J73" s="75">
        <v>2</v>
      </c>
    </row>
    <row r="74" spans="1:10" x14ac:dyDescent="0.25">
      <c r="A74" s="67" t="s">
        <v>156</v>
      </c>
      <c r="B74" s="67" t="s">
        <v>157</v>
      </c>
      <c r="C74" s="67" t="s">
        <v>97</v>
      </c>
      <c r="D74" s="68">
        <v>38</v>
      </c>
      <c r="E74" s="69" t="s">
        <v>8</v>
      </c>
      <c r="F74" s="71">
        <v>0.11764705882352899</v>
      </c>
      <c r="G74" s="69">
        <v>1</v>
      </c>
      <c r="H74" s="69" t="s">
        <v>664</v>
      </c>
      <c r="I74" s="70">
        <f>VLOOKUP(A74,'SDAGE2022-2027'!A:G,7,FALSE)</f>
        <v>2</v>
      </c>
      <c r="J74" s="75">
        <v>2</v>
      </c>
    </row>
    <row r="75" spans="1:10" x14ac:dyDescent="0.25">
      <c r="A75" s="67" t="s">
        <v>158</v>
      </c>
      <c r="B75" s="67" t="s">
        <v>159</v>
      </c>
      <c r="C75" s="67" t="s">
        <v>97</v>
      </c>
      <c r="D75" s="68">
        <v>38</v>
      </c>
      <c r="E75" s="69" t="s">
        <v>8</v>
      </c>
      <c r="F75" s="69">
        <v>0</v>
      </c>
      <c r="G75" s="69">
        <v>1</v>
      </c>
      <c r="H75" s="69" t="s">
        <v>666</v>
      </c>
      <c r="I75" s="70">
        <f>VLOOKUP(A75,'SDAGE2022-2027'!A:G,7,FALSE)</f>
        <v>1</v>
      </c>
      <c r="J75" s="75">
        <v>1</v>
      </c>
    </row>
    <row r="76" spans="1:10" x14ac:dyDescent="0.25">
      <c r="A76" s="67" t="s">
        <v>160</v>
      </c>
      <c r="B76" s="67" t="s">
        <v>161</v>
      </c>
      <c r="C76" s="67" t="s">
        <v>97</v>
      </c>
      <c r="D76" s="68">
        <v>38</v>
      </c>
      <c r="E76" s="69" t="s">
        <v>8</v>
      </c>
      <c r="F76" s="69">
        <v>0</v>
      </c>
      <c r="G76" s="69">
        <v>1</v>
      </c>
      <c r="H76" s="69" t="s">
        <v>666</v>
      </c>
      <c r="I76" s="70">
        <f>VLOOKUP(A76,'SDAGE2022-2027'!A:G,7,FALSE)</f>
        <v>1</v>
      </c>
      <c r="J76" s="75">
        <v>1</v>
      </c>
    </row>
    <row r="77" spans="1:10" x14ac:dyDescent="0.25">
      <c r="A77" s="67" t="s">
        <v>162</v>
      </c>
      <c r="B77" s="67" t="s">
        <v>163</v>
      </c>
      <c r="C77" s="67" t="s">
        <v>97</v>
      </c>
      <c r="D77" s="68">
        <v>38</v>
      </c>
      <c r="E77" s="69" t="s">
        <v>14</v>
      </c>
      <c r="F77" s="69">
        <v>0</v>
      </c>
      <c r="G77" s="69">
        <v>1</v>
      </c>
      <c r="H77" s="69" t="s">
        <v>666</v>
      </c>
      <c r="I77" s="70">
        <f>VLOOKUP(A77,'SDAGE2022-2027'!A:G,7,FALSE)</f>
        <v>1</v>
      </c>
      <c r="J77" s="75">
        <v>1</v>
      </c>
    </row>
    <row r="78" spans="1:10" x14ac:dyDescent="0.25">
      <c r="A78" s="67" t="s">
        <v>164</v>
      </c>
      <c r="B78" s="67" t="s">
        <v>165</v>
      </c>
      <c r="C78" s="67" t="s">
        <v>97</v>
      </c>
      <c r="D78" s="68">
        <v>38</v>
      </c>
      <c r="E78" s="69" t="s">
        <v>14</v>
      </c>
      <c r="F78" s="69">
        <v>0</v>
      </c>
      <c r="G78" s="69">
        <v>1</v>
      </c>
      <c r="H78" s="69" t="s">
        <v>666</v>
      </c>
      <c r="I78" s="70">
        <f>VLOOKUP(A78,'SDAGE2022-2027'!A:G,7,FALSE)</f>
        <v>1</v>
      </c>
      <c r="J78" s="75">
        <v>1</v>
      </c>
    </row>
    <row r="79" spans="1:10" x14ac:dyDescent="0.25">
      <c r="A79" s="67" t="s">
        <v>166</v>
      </c>
      <c r="B79" s="67" t="s">
        <v>167</v>
      </c>
      <c r="C79" s="67" t="s">
        <v>97</v>
      </c>
      <c r="D79" s="68">
        <v>38</v>
      </c>
      <c r="E79" s="69" t="s">
        <v>14</v>
      </c>
      <c r="F79" s="69">
        <v>0</v>
      </c>
      <c r="G79" s="69">
        <v>1</v>
      </c>
      <c r="H79" s="69" t="s">
        <v>666</v>
      </c>
      <c r="I79" s="70">
        <f>VLOOKUP(A79,'SDAGE2022-2027'!A:G,7,FALSE)</f>
        <v>1</v>
      </c>
      <c r="J79" s="75">
        <v>1</v>
      </c>
    </row>
    <row r="80" spans="1:10" x14ac:dyDescent="0.25">
      <c r="A80" s="67" t="s">
        <v>168</v>
      </c>
      <c r="B80" s="67" t="s">
        <v>169</v>
      </c>
      <c r="C80" s="67" t="s">
        <v>7</v>
      </c>
      <c r="D80" s="68">
        <v>25</v>
      </c>
      <c r="E80" s="69" t="s">
        <v>14</v>
      </c>
      <c r="F80" s="69">
        <v>0</v>
      </c>
      <c r="G80" s="69">
        <v>1</v>
      </c>
      <c r="H80" s="69" t="s">
        <v>666</v>
      </c>
      <c r="I80" s="70">
        <f>VLOOKUP(A80,'SDAGE2022-2027'!A:G,7,FALSE)</f>
        <v>1</v>
      </c>
      <c r="J80" s="75">
        <v>1</v>
      </c>
    </row>
    <row r="81" spans="1:10" x14ac:dyDescent="0.25">
      <c r="A81" s="67" t="s">
        <v>170</v>
      </c>
      <c r="B81" s="67" t="s">
        <v>171</v>
      </c>
      <c r="C81" s="67" t="s">
        <v>97</v>
      </c>
      <c r="D81" s="68">
        <v>38</v>
      </c>
      <c r="E81" s="69" t="s">
        <v>14</v>
      </c>
      <c r="F81" s="73">
        <v>0.4</v>
      </c>
      <c r="G81" s="73">
        <v>2</v>
      </c>
      <c r="H81" s="74" t="s">
        <v>666</v>
      </c>
      <c r="I81" s="70">
        <f>VLOOKUP(A81,'SDAGE2022-2027'!A:G,7,FALSE)</f>
        <v>2</v>
      </c>
      <c r="J81" s="75">
        <v>3</v>
      </c>
    </row>
    <row r="82" spans="1:10" x14ac:dyDescent="0.25">
      <c r="A82" s="67" t="s">
        <v>172</v>
      </c>
      <c r="B82" s="67" t="s">
        <v>173</v>
      </c>
      <c r="C82" s="67" t="s">
        <v>97</v>
      </c>
      <c r="D82" s="68">
        <v>38</v>
      </c>
      <c r="E82" s="69" t="s">
        <v>14</v>
      </c>
      <c r="F82" s="72">
        <v>0.33333333333333331</v>
      </c>
      <c r="G82" s="73">
        <v>2</v>
      </c>
      <c r="H82" s="74" t="s">
        <v>666</v>
      </c>
      <c r="I82" s="70">
        <f>VLOOKUP(A82,'SDAGE2022-2027'!A:G,7,FALSE)</f>
        <v>2</v>
      </c>
      <c r="J82" s="75">
        <v>2</v>
      </c>
    </row>
    <row r="83" spans="1:10" x14ac:dyDescent="0.25">
      <c r="A83" s="67" t="s">
        <v>174</v>
      </c>
      <c r="B83" s="67" t="s">
        <v>175</v>
      </c>
      <c r="C83" s="67" t="s">
        <v>97</v>
      </c>
      <c r="D83" s="68">
        <v>38</v>
      </c>
      <c r="E83" s="69" t="s">
        <v>14</v>
      </c>
      <c r="F83" s="73">
        <v>1</v>
      </c>
      <c r="G83" s="69">
        <v>3</v>
      </c>
      <c r="H83" s="69" t="s">
        <v>664</v>
      </c>
      <c r="I83" s="70">
        <f>VLOOKUP(A83,'SDAGE2022-2027'!A:G,7,FALSE)</f>
        <v>2</v>
      </c>
      <c r="J83" s="75">
        <v>2</v>
      </c>
    </row>
    <row r="84" spans="1:10" x14ac:dyDescent="0.25">
      <c r="A84" s="67" t="s">
        <v>176</v>
      </c>
      <c r="B84" s="67" t="s">
        <v>177</v>
      </c>
      <c r="C84" s="67" t="s">
        <v>97</v>
      </c>
      <c r="D84" s="68">
        <v>7</v>
      </c>
      <c r="E84" s="69" t="s">
        <v>8</v>
      </c>
      <c r="F84" s="69">
        <v>0</v>
      </c>
      <c r="G84" s="69">
        <v>1</v>
      </c>
      <c r="H84" s="69" t="s">
        <v>666</v>
      </c>
      <c r="I84" s="70">
        <f>VLOOKUP(A84,'SDAGE2022-2027'!A:G,7,FALSE)</f>
        <v>1</v>
      </c>
      <c r="J84" s="75">
        <v>1</v>
      </c>
    </row>
    <row r="85" spans="1:10" x14ac:dyDescent="0.25">
      <c r="A85" s="67" t="s">
        <v>178</v>
      </c>
      <c r="B85" s="67" t="s">
        <v>179</v>
      </c>
      <c r="C85" s="67" t="s">
        <v>36</v>
      </c>
      <c r="D85" s="68">
        <v>48</v>
      </c>
      <c r="E85" s="69" t="s">
        <v>8</v>
      </c>
      <c r="F85" s="72">
        <v>0.33333333333333331</v>
      </c>
      <c r="G85" s="73">
        <v>2</v>
      </c>
      <c r="H85" s="74" t="s">
        <v>666</v>
      </c>
      <c r="I85" s="70">
        <f>VLOOKUP(A85,'SDAGE2022-2027'!A:G,7,FALSE)</f>
        <v>2</v>
      </c>
      <c r="J85" s="75">
        <v>2</v>
      </c>
    </row>
    <row r="86" spans="1:10" x14ac:dyDescent="0.25">
      <c r="A86" s="67" t="s">
        <v>180</v>
      </c>
      <c r="B86" s="67" t="s">
        <v>181</v>
      </c>
      <c r="C86" s="67" t="s">
        <v>36</v>
      </c>
      <c r="D86" s="68">
        <v>48</v>
      </c>
      <c r="E86" s="69" t="s">
        <v>8</v>
      </c>
      <c r="F86" s="72">
        <v>0.42857142857142855</v>
      </c>
      <c r="G86" s="73">
        <v>2</v>
      </c>
      <c r="H86" s="74" t="s">
        <v>666</v>
      </c>
      <c r="I86" s="70">
        <f>VLOOKUP(A86,'SDAGE2022-2027'!A:G,7,FALSE)</f>
        <v>2</v>
      </c>
      <c r="J86" s="75">
        <v>2</v>
      </c>
    </row>
    <row r="87" spans="1:10" x14ac:dyDescent="0.25">
      <c r="A87" s="67" t="s">
        <v>182</v>
      </c>
      <c r="B87" s="67" t="s">
        <v>183</v>
      </c>
      <c r="C87" s="67" t="s">
        <v>13</v>
      </c>
      <c r="D87" s="68">
        <v>4</v>
      </c>
      <c r="E87" s="69" t="s">
        <v>8</v>
      </c>
      <c r="F87" s="69">
        <v>0</v>
      </c>
      <c r="G87" s="69">
        <v>1</v>
      </c>
      <c r="H87" s="69" t="s">
        <v>666</v>
      </c>
      <c r="I87" s="70">
        <f>VLOOKUP(A87,'SDAGE2022-2027'!A:G,7,FALSE)</f>
        <v>1</v>
      </c>
      <c r="J87" s="75">
        <v>1</v>
      </c>
    </row>
    <row r="88" spans="1:10" x14ac:dyDescent="0.25">
      <c r="A88" s="67" t="s">
        <v>184</v>
      </c>
      <c r="B88" s="67" t="s">
        <v>185</v>
      </c>
      <c r="C88" s="67" t="s">
        <v>7</v>
      </c>
      <c r="D88" s="68">
        <v>25</v>
      </c>
      <c r="E88" s="69" t="s">
        <v>27</v>
      </c>
      <c r="F88" s="69">
        <v>0</v>
      </c>
      <c r="G88" s="69">
        <v>1</v>
      </c>
      <c r="H88" s="69" t="s">
        <v>666</v>
      </c>
      <c r="I88" s="70">
        <f>VLOOKUP(A88,'SDAGE2022-2027'!A:G,7,FALSE)</f>
        <v>1</v>
      </c>
      <c r="J88" s="75">
        <v>1</v>
      </c>
    </row>
    <row r="89" spans="1:10" x14ac:dyDescent="0.25">
      <c r="A89" s="67" t="s">
        <v>186</v>
      </c>
      <c r="B89" s="67" t="s">
        <v>187</v>
      </c>
      <c r="C89" s="67" t="s">
        <v>13</v>
      </c>
      <c r="D89" s="68">
        <v>4</v>
      </c>
      <c r="E89" s="69" t="s">
        <v>8</v>
      </c>
      <c r="F89" s="72">
        <v>0.38461538461538464</v>
      </c>
      <c r="G89" s="73">
        <v>2</v>
      </c>
      <c r="H89" s="73" t="s">
        <v>664</v>
      </c>
      <c r="I89" s="70">
        <f>VLOOKUP(A89,'SDAGE2022-2027'!A:G,7,FALSE)</f>
        <v>1</v>
      </c>
      <c r="J89" s="75">
        <v>1</v>
      </c>
    </row>
    <row r="90" spans="1:10" x14ac:dyDescent="0.25">
      <c r="A90" s="67" t="s">
        <v>188</v>
      </c>
      <c r="B90" s="67" t="s">
        <v>189</v>
      </c>
      <c r="C90" s="67" t="s">
        <v>13</v>
      </c>
      <c r="D90" s="68">
        <v>4</v>
      </c>
      <c r="E90" s="69" t="s">
        <v>8</v>
      </c>
      <c r="F90" s="69">
        <v>0</v>
      </c>
      <c r="G90" s="69">
        <v>1</v>
      </c>
      <c r="H90" s="69" t="s">
        <v>666</v>
      </c>
      <c r="I90" s="70">
        <f>VLOOKUP(A90,'SDAGE2022-2027'!A:G,7,FALSE)</f>
        <v>1</v>
      </c>
      <c r="J90" s="75">
        <v>1</v>
      </c>
    </row>
    <row r="91" spans="1:10" x14ac:dyDescent="0.25">
      <c r="A91" s="67" t="s">
        <v>190</v>
      </c>
      <c r="B91" s="67" t="s">
        <v>191</v>
      </c>
      <c r="C91" s="67" t="s">
        <v>13</v>
      </c>
      <c r="D91" s="68">
        <v>4</v>
      </c>
      <c r="E91" s="69" t="s">
        <v>8</v>
      </c>
      <c r="F91" s="69">
        <v>0</v>
      </c>
      <c r="G91" s="69">
        <v>1</v>
      </c>
      <c r="H91" s="69" t="s">
        <v>666</v>
      </c>
      <c r="I91" s="70">
        <f>VLOOKUP(A91,'SDAGE2022-2027'!A:G,7,FALSE)</f>
        <v>1</v>
      </c>
      <c r="J91" s="75">
        <v>1</v>
      </c>
    </row>
    <row r="92" spans="1:10" x14ac:dyDescent="0.25">
      <c r="A92" s="67" t="s">
        <v>192</v>
      </c>
      <c r="B92" s="67" t="s">
        <v>193</v>
      </c>
      <c r="C92" s="67" t="s">
        <v>13</v>
      </c>
      <c r="D92" s="68">
        <v>4</v>
      </c>
      <c r="E92" s="69" t="s">
        <v>14</v>
      </c>
      <c r="F92" s="69">
        <v>0</v>
      </c>
      <c r="G92" s="69">
        <v>1</v>
      </c>
      <c r="H92" s="69" t="s">
        <v>666</v>
      </c>
      <c r="I92" s="70">
        <f>VLOOKUP(A92,'SDAGE2022-2027'!A:G,7,FALSE)</f>
        <v>1</v>
      </c>
      <c r="J92" s="75">
        <v>1</v>
      </c>
    </row>
    <row r="93" spans="1:10" x14ac:dyDescent="0.25">
      <c r="A93" s="67" t="s">
        <v>194</v>
      </c>
      <c r="B93" s="67" t="s">
        <v>195</v>
      </c>
      <c r="C93" s="67" t="s">
        <v>13</v>
      </c>
      <c r="D93" s="68">
        <v>4</v>
      </c>
      <c r="E93" s="69" t="s">
        <v>14</v>
      </c>
      <c r="F93" s="69">
        <v>0</v>
      </c>
      <c r="G93" s="69">
        <v>1</v>
      </c>
      <c r="H93" s="69" t="s">
        <v>666</v>
      </c>
      <c r="I93" s="70">
        <f>VLOOKUP(A93,'SDAGE2022-2027'!A:G,7,FALSE)</f>
        <v>1</v>
      </c>
      <c r="J93" s="75">
        <v>1</v>
      </c>
    </row>
    <row r="94" spans="1:10" x14ac:dyDescent="0.25">
      <c r="A94" s="67" t="s">
        <v>196</v>
      </c>
      <c r="B94" s="67" t="s">
        <v>197</v>
      </c>
      <c r="C94" s="67" t="s">
        <v>13</v>
      </c>
      <c r="D94" s="68">
        <v>4</v>
      </c>
      <c r="E94" s="69" t="s">
        <v>8</v>
      </c>
      <c r="F94" s="72">
        <v>7.6923076923076927E-2</v>
      </c>
      <c r="G94" s="73">
        <v>1</v>
      </c>
      <c r="H94" s="74" t="s">
        <v>666</v>
      </c>
      <c r="I94" s="70">
        <f>VLOOKUP(A94,'SDAGE2022-2027'!A:G,7,FALSE)</f>
        <v>1</v>
      </c>
      <c r="J94" s="75">
        <v>1</v>
      </c>
    </row>
    <row r="95" spans="1:10" x14ac:dyDescent="0.25">
      <c r="A95" s="67" t="s">
        <v>198</v>
      </c>
      <c r="B95" s="67" t="s">
        <v>199</v>
      </c>
      <c r="C95" s="67" t="s">
        <v>13</v>
      </c>
      <c r="D95" s="68">
        <v>5</v>
      </c>
      <c r="E95" s="69" t="s">
        <v>14</v>
      </c>
      <c r="F95" s="69">
        <v>0</v>
      </c>
      <c r="G95" s="69">
        <v>1</v>
      </c>
      <c r="H95" s="69" t="s">
        <v>666</v>
      </c>
      <c r="I95" s="70">
        <f>VLOOKUP(A95,'SDAGE2022-2027'!A:G,7,FALSE)</f>
        <v>1</v>
      </c>
      <c r="J95" s="75">
        <v>1</v>
      </c>
    </row>
  </sheetData>
  <autoFilter ref="A1:J1" xr:uid="{00000000-0001-0000-0000-000000000000}"/>
  <conditionalFormatting sqref="A1:I1">
    <cfRule type="cellIs" dxfId="4" priority="1" operator="equal">
      <formula>"MED"</formula>
    </cfRule>
    <cfRule type="cellIs" dxfId="3" priority="2" operator="equal">
      <formula>"MOY"</formula>
    </cfRule>
    <cfRule type="cellIs" dxfId="2" priority="3" operator="equal">
      <formula>"B"</formula>
    </cfRule>
    <cfRule type="containsText" dxfId="1" priority="4" operator="containsText" text="MAUV">
      <formula>NOT(ISERROR(SEARCH("MAUV",A1)))</formula>
    </cfRule>
    <cfRule type="containsText" dxfId="0" priority="5" operator="containsText" text="TB">
      <formula>NOT(ISERROR(SEARCH("TB",A1)))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F47BA-43D8-47F4-BECD-15EC50F02AB8}">
  <dimension ref="A1:G96"/>
  <sheetViews>
    <sheetView workbookViewId="0">
      <selection activeCell="B20" sqref="B20"/>
    </sheetView>
  </sheetViews>
  <sheetFormatPr baseColWidth="10" defaultRowHeight="15" x14ac:dyDescent="0.25"/>
  <cols>
    <col min="2" max="2" width="19.140625" customWidth="1"/>
    <col min="4" max="4" width="31.140625" customWidth="1"/>
    <col min="6" max="6" width="17.5703125" style="3" customWidth="1"/>
    <col min="7" max="8" width="29.85546875" customWidth="1"/>
  </cols>
  <sheetData>
    <row r="1" spans="1:7" s="5" customFormat="1" ht="63.75" customHeight="1" x14ac:dyDescent="0.25">
      <c r="A1" s="77" t="s">
        <v>200</v>
      </c>
      <c r="B1" s="77" t="s">
        <v>201</v>
      </c>
      <c r="C1" s="77" t="s">
        <v>202</v>
      </c>
      <c r="D1" s="77" t="s">
        <v>203</v>
      </c>
      <c r="E1" s="77" t="s">
        <v>204</v>
      </c>
      <c r="F1" s="77" t="s">
        <v>205</v>
      </c>
      <c r="G1" s="76" t="s">
        <v>206</v>
      </c>
    </row>
    <row r="2" spans="1:7" s="5" customFormat="1" ht="33.75" customHeight="1" x14ac:dyDescent="0.25">
      <c r="A2" s="77"/>
      <c r="B2" s="77"/>
      <c r="C2" s="77"/>
      <c r="D2" s="77"/>
      <c r="E2" s="77"/>
      <c r="F2" s="77"/>
      <c r="G2" s="76"/>
    </row>
    <row r="3" spans="1:7" s="4" customFormat="1" ht="45" x14ac:dyDescent="0.25">
      <c r="A3" s="6" t="s">
        <v>5</v>
      </c>
      <c r="B3" s="7" t="s">
        <v>6</v>
      </c>
      <c r="C3" s="7" t="s">
        <v>207</v>
      </c>
      <c r="D3" s="7" t="s">
        <v>208</v>
      </c>
      <c r="E3" s="8" t="s">
        <v>209</v>
      </c>
      <c r="F3" s="8" t="s">
        <v>210</v>
      </c>
      <c r="G3" s="9">
        <v>1</v>
      </c>
    </row>
    <row r="4" spans="1:7" s="4" customFormat="1" ht="30" x14ac:dyDescent="0.25">
      <c r="A4" s="6" t="s">
        <v>9</v>
      </c>
      <c r="B4" s="7" t="s">
        <v>10</v>
      </c>
      <c r="C4" s="7" t="s">
        <v>211</v>
      </c>
      <c r="D4" s="7" t="s">
        <v>212</v>
      </c>
      <c r="E4" s="8" t="s">
        <v>209</v>
      </c>
      <c r="F4" s="8" t="s">
        <v>213</v>
      </c>
      <c r="G4" s="9">
        <v>1</v>
      </c>
    </row>
    <row r="5" spans="1:7" s="4" customFormat="1" x14ac:dyDescent="0.25">
      <c r="A5" s="6" t="s">
        <v>11</v>
      </c>
      <c r="B5" s="7" t="s">
        <v>12</v>
      </c>
      <c r="C5" s="7" t="s">
        <v>214</v>
      </c>
      <c r="D5" s="7" t="s">
        <v>215</v>
      </c>
      <c r="E5" s="8" t="s">
        <v>216</v>
      </c>
      <c r="F5" s="8" t="s">
        <v>217</v>
      </c>
      <c r="G5" s="9">
        <v>1</v>
      </c>
    </row>
    <row r="6" spans="1:7" s="4" customFormat="1" x14ac:dyDescent="0.25">
      <c r="A6" s="6" t="s">
        <v>15</v>
      </c>
      <c r="B6" s="7" t="s">
        <v>16</v>
      </c>
      <c r="C6" s="7" t="s">
        <v>214</v>
      </c>
      <c r="D6" s="7" t="s">
        <v>215</v>
      </c>
      <c r="E6" s="8" t="s">
        <v>216</v>
      </c>
      <c r="F6" s="8" t="s">
        <v>217</v>
      </c>
      <c r="G6" s="9">
        <v>1</v>
      </c>
    </row>
    <row r="7" spans="1:7" s="4" customFormat="1" x14ac:dyDescent="0.25">
      <c r="A7" s="6" t="s">
        <v>17</v>
      </c>
      <c r="B7" s="7" t="s">
        <v>18</v>
      </c>
      <c r="C7" s="7" t="s">
        <v>218</v>
      </c>
      <c r="D7" s="7" t="s">
        <v>219</v>
      </c>
      <c r="E7" s="8" t="s">
        <v>216</v>
      </c>
      <c r="F7" s="8" t="s">
        <v>220</v>
      </c>
      <c r="G7" s="9">
        <v>1</v>
      </c>
    </row>
    <row r="8" spans="1:7" s="4" customFormat="1" x14ac:dyDescent="0.25">
      <c r="A8" s="6" t="s">
        <v>19</v>
      </c>
      <c r="B8" s="7" t="s">
        <v>20</v>
      </c>
      <c r="C8" s="7" t="s">
        <v>221</v>
      </c>
      <c r="D8" s="7" t="s">
        <v>222</v>
      </c>
      <c r="E8" s="8" t="s">
        <v>216</v>
      </c>
      <c r="F8" s="8" t="s">
        <v>223</v>
      </c>
      <c r="G8" s="9">
        <v>1</v>
      </c>
    </row>
    <row r="9" spans="1:7" s="4" customFormat="1" x14ac:dyDescent="0.25">
      <c r="A9" s="6" t="s">
        <v>21</v>
      </c>
      <c r="B9" s="7" t="s">
        <v>22</v>
      </c>
      <c r="C9" s="7" t="s">
        <v>224</v>
      </c>
      <c r="D9" s="7" t="s">
        <v>225</v>
      </c>
      <c r="E9" s="8" t="s">
        <v>216</v>
      </c>
      <c r="F9" s="8" t="s">
        <v>223</v>
      </c>
      <c r="G9" s="9">
        <v>1</v>
      </c>
    </row>
    <row r="10" spans="1:7" s="4" customFormat="1" x14ac:dyDescent="0.25">
      <c r="A10" s="6" t="s">
        <v>23</v>
      </c>
      <c r="B10" s="7" t="s">
        <v>24</v>
      </c>
      <c r="C10" s="7" t="s">
        <v>226</v>
      </c>
      <c r="D10" s="7" t="s">
        <v>227</v>
      </c>
      <c r="E10" s="8" t="s">
        <v>216</v>
      </c>
      <c r="F10" s="8" t="s">
        <v>223</v>
      </c>
      <c r="G10" s="9">
        <v>1</v>
      </c>
    </row>
    <row r="11" spans="1:7" s="4" customFormat="1" x14ac:dyDescent="0.25">
      <c r="A11" s="6" t="s">
        <v>25</v>
      </c>
      <c r="B11" s="7" t="s">
        <v>26</v>
      </c>
      <c r="C11" s="7" t="s">
        <v>228</v>
      </c>
      <c r="D11" s="7" t="s">
        <v>229</v>
      </c>
      <c r="E11" s="8" t="s">
        <v>216</v>
      </c>
      <c r="F11" s="8" t="s">
        <v>230</v>
      </c>
      <c r="G11" s="9">
        <v>1</v>
      </c>
    </row>
    <row r="12" spans="1:7" s="4" customFormat="1" x14ac:dyDescent="0.25">
      <c r="A12" s="6" t="s">
        <v>28</v>
      </c>
      <c r="B12" s="7" t="s">
        <v>29</v>
      </c>
      <c r="C12" s="7" t="s">
        <v>228</v>
      </c>
      <c r="D12" s="7" t="s">
        <v>229</v>
      </c>
      <c r="E12" s="8" t="s">
        <v>216</v>
      </c>
      <c r="F12" s="8" t="s">
        <v>230</v>
      </c>
      <c r="G12" s="9">
        <v>1</v>
      </c>
    </row>
    <row r="13" spans="1:7" s="4" customFormat="1" x14ac:dyDescent="0.25">
      <c r="A13" s="6" t="s">
        <v>30</v>
      </c>
      <c r="B13" s="7" t="s">
        <v>31</v>
      </c>
      <c r="C13" s="7" t="s">
        <v>231</v>
      </c>
      <c r="D13" s="7" t="s">
        <v>232</v>
      </c>
      <c r="E13" s="8" t="s">
        <v>216</v>
      </c>
      <c r="F13" s="8" t="s">
        <v>230</v>
      </c>
      <c r="G13" s="9">
        <v>1</v>
      </c>
    </row>
    <row r="14" spans="1:7" s="4" customFormat="1" x14ac:dyDescent="0.25">
      <c r="A14" s="6" t="s">
        <v>32</v>
      </c>
      <c r="B14" s="7" t="s">
        <v>33</v>
      </c>
      <c r="C14" s="7" t="s">
        <v>231</v>
      </c>
      <c r="D14" s="7" t="s">
        <v>232</v>
      </c>
      <c r="E14" s="8" t="s">
        <v>216</v>
      </c>
      <c r="F14" s="8" t="s">
        <v>230</v>
      </c>
      <c r="G14" s="9">
        <v>1</v>
      </c>
    </row>
    <row r="15" spans="1:7" s="4" customFormat="1" ht="30" x14ac:dyDescent="0.25">
      <c r="A15" s="6" t="s">
        <v>34</v>
      </c>
      <c r="B15" s="7" t="s">
        <v>35</v>
      </c>
      <c r="C15" s="7" t="s">
        <v>233</v>
      </c>
      <c r="D15" s="7" t="s">
        <v>234</v>
      </c>
      <c r="E15" s="10" t="s">
        <v>235</v>
      </c>
      <c r="F15" s="10" t="s">
        <v>236</v>
      </c>
      <c r="G15" s="9">
        <v>2</v>
      </c>
    </row>
    <row r="16" spans="1:7" s="4" customFormat="1" ht="30" x14ac:dyDescent="0.25">
      <c r="A16" s="6" t="s">
        <v>37</v>
      </c>
      <c r="B16" s="7" t="s">
        <v>38</v>
      </c>
      <c r="C16" s="7" t="s">
        <v>233</v>
      </c>
      <c r="D16" s="7" t="s">
        <v>234</v>
      </c>
      <c r="E16" s="10" t="s">
        <v>235</v>
      </c>
      <c r="F16" s="10" t="s">
        <v>236</v>
      </c>
      <c r="G16" s="9">
        <v>1</v>
      </c>
    </row>
    <row r="17" spans="1:7" s="4" customFormat="1" ht="30" x14ac:dyDescent="0.25">
      <c r="A17" s="6" t="s">
        <v>39</v>
      </c>
      <c r="B17" s="7" t="s">
        <v>40</v>
      </c>
      <c r="C17" s="7" t="s">
        <v>237</v>
      </c>
      <c r="D17" s="7" t="s">
        <v>238</v>
      </c>
      <c r="E17" s="10" t="s">
        <v>235</v>
      </c>
      <c r="F17" s="10" t="s">
        <v>236</v>
      </c>
      <c r="G17" s="9">
        <v>1</v>
      </c>
    </row>
    <row r="18" spans="1:7" s="4" customFormat="1" x14ac:dyDescent="0.25">
      <c r="A18" s="6" t="s">
        <v>41</v>
      </c>
      <c r="B18" s="7" t="s">
        <v>42</v>
      </c>
      <c r="C18" s="7" t="s">
        <v>239</v>
      </c>
      <c r="D18" s="7" t="s">
        <v>240</v>
      </c>
      <c r="E18" s="8" t="s">
        <v>209</v>
      </c>
      <c r="F18" s="8" t="s">
        <v>213</v>
      </c>
      <c r="G18" s="9">
        <v>2</v>
      </c>
    </row>
    <row r="19" spans="1:7" s="4" customFormat="1" ht="30" x14ac:dyDescent="0.25">
      <c r="A19" s="6" t="s">
        <v>43</v>
      </c>
      <c r="B19" s="7" t="s">
        <v>44</v>
      </c>
      <c r="C19" s="7" t="s">
        <v>241</v>
      </c>
      <c r="D19" s="7" t="s">
        <v>242</v>
      </c>
      <c r="E19" s="10" t="s">
        <v>235</v>
      </c>
      <c r="F19" s="10" t="s">
        <v>243</v>
      </c>
      <c r="G19" s="9">
        <v>1</v>
      </c>
    </row>
    <row r="20" spans="1:7" s="4" customFormat="1" ht="30" x14ac:dyDescent="0.25">
      <c r="A20" s="6" t="s">
        <v>45</v>
      </c>
      <c r="B20" s="7" t="s">
        <v>46</v>
      </c>
      <c r="C20" s="7" t="s">
        <v>244</v>
      </c>
      <c r="D20" s="7" t="s">
        <v>245</v>
      </c>
      <c r="E20" s="10" t="s">
        <v>235</v>
      </c>
      <c r="F20" s="10" t="s">
        <v>246</v>
      </c>
      <c r="G20" s="9">
        <v>3</v>
      </c>
    </row>
    <row r="21" spans="1:7" s="4" customFormat="1" ht="30" x14ac:dyDescent="0.25">
      <c r="A21" s="6" t="s">
        <v>47</v>
      </c>
      <c r="B21" s="7" t="s">
        <v>48</v>
      </c>
      <c r="C21" s="7" t="s">
        <v>247</v>
      </c>
      <c r="D21" s="7" t="s">
        <v>248</v>
      </c>
      <c r="E21" s="10" t="s">
        <v>235</v>
      </c>
      <c r="F21" s="10" t="s">
        <v>249</v>
      </c>
      <c r="G21" s="9">
        <v>1</v>
      </c>
    </row>
    <row r="22" spans="1:7" s="4" customFormat="1" ht="30" x14ac:dyDescent="0.25">
      <c r="A22" s="6" t="s">
        <v>49</v>
      </c>
      <c r="B22" s="7" t="s">
        <v>50</v>
      </c>
      <c r="C22" s="7" t="s">
        <v>250</v>
      </c>
      <c r="D22" s="7" t="s">
        <v>251</v>
      </c>
      <c r="E22" s="10" t="s">
        <v>235</v>
      </c>
      <c r="F22" s="10" t="s">
        <v>249</v>
      </c>
      <c r="G22" s="9">
        <v>1</v>
      </c>
    </row>
    <row r="23" spans="1:7" s="4" customFormat="1" ht="30" x14ac:dyDescent="0.25">
      <c r="A23" s="6" t="s">
        <v>51</v>
      </c>
      <c r="B23" s="7" t="s">
        <v>52</v>
      </c>
      <c r="C23" s="7" t="s">
        <v>252</v>
      </c>
      <c r="D23" s="7" t="s">
        <v>253</v>
      </c>
      <c r="E23" s="10" t="s">
        <v>235</v>
      </c>
      <c r="F23" s="10" t="s">
        <v>249</v>
      </c>
      <c r="G23" s="9">
        <v>1</v>
      </c>
    </row>
    <row r="24" spans="1:7" s="4" customFormat="1" ht="30" x14ac:dyDescent="0.25">
      <c r="A24" s="6" t="s">
        <v>53</v>
      </c>
      <c r="B24" s="7" t="s">
        <v>54</v>
      </c>
      <c r="C24" s="7" t="s">
        <v>247</v>
      </c>
      <c r="D24" s="7" t="s">
        <v>248</v>
      </c>
      <c r="E24" s="10" t="s">
        <v>235</v>
      </c>
      <c r="F24" s="10" t="s">
        <v>249</v>
      </c>
      <c r="G24" s="9">
        <v>2</v>
      </c>
    </row>
    <row r="25" spans="1:7" s="4" customFormat="1" ht="45" x14ac:dyDescent="0.25">
      <c r="A25" s="6" t="s">
        <v>55</v>
      </c>
      <c r="B25" s="7" t="s">
        <v>56</v>
      </c>
      <c r="C25" s="7" t="s">
        <v>254</v>
      </c>
      <c r="D25" s="7" t="s">
        <v>255</v>
      </c>
      <c r="E25" s="10" t="s">
        <v>235</v>
      </c>
      <c r="F25" s="10" t="s">
        <v>249</v>
      </c>
      <c r="G25" s="9">
        <v>1</v>
      </c>
    </row>
    <row r="26" spans="1:7" s="4" customFormat="1" ht="30" x14ac:dyDescent="0.25">
      <c r="A26" s="6" t="s">
        <v>57</v>
      </c>
      <c r="B26" s="7" t="s">
        <v>58</v>
      </c>
      <c r="C26" s="7" t="s">
        <v>256</v>
      </c>
      <c r="D26" s="7" t="s">
        <v>257</v>
      </c>
      <c r="E26" s="10" t="s">
        <v>235</v>
      </c>
      <c r="F26" s="10" t="s">
        <v>249</v>
      </c>
      <c r="G26" s="9">
        <v>1</v>
      </c>
    </row>
    <row r="27" spans="1:7" s="4" customFormat="1" ht="30" x14ac:dyDescent="0.25">
      <c r="A27" s="6" t="s">
        <v>59</v>
      </c>
      <c r="B27" s="7" t="s">
        <v>60</v>
      </c>
      <c r="C27" s="7" t="s">
        <v>250</v>
      </c>
      <c r="D27" s="7" t="s">
        <v>251</v>
      </c>
      <c r="E27" s="10" t="s">
        <v>235</v>
      </c>
      <c r="F27" s="10" t="s">
        <v>249</v>
      </c>
      <c r="G27" s="9">
        <v>1</v>
      </c>
    </row>
    <row r="28" spans="1:7" s="4" customFormat="1" ht="30" x14ac:dyDescent="0.25">
      <c r="A28" s="6" t="s">
        <v>61</v>
      </c>
      <c r="B28" s="7" t="s">
        <v>62</v>
      </c>
      <c r="C28" s="7" t="s">
        <v>250</v>
      </c>
      <c r="D28" s="7" t="s">
        <v>251</v>
      </c>
      <c r="E28" s="10" t="s">
        <v>235</v>
      </c>
      <c r="F28" s="10" t="s">
        <v>249</v>
      </c>
      <c r="G28" s="9">
        <v>1</v>
      </c>
    </row>
    <row r="29" spans="1:7" s="4" customFormat="1" x14ac:dyDescent="0.25">
      <c r="A29" s="6" t="s">
        <v>63</v>
      </c>
      <c r="B29" s="7" t="s">
        <v>64</v>
      </c>
      <c r="C29" s="7" t="s">
        <v>239</v>
      </c>
      <c r="D29" s="7" t="s">
        <v>240</v>
      </c>
      <c r="E29" s="8" t="s">
        <v>209</v>
      </c>
      <c r="F29" s="8" t="s">
        <v>213</v>
      </c>
      <c r="G29" s="9">
        <v>1</v>
      </c>
    </row>
    <row r="30" spans="1:7" s="4" customFormat="1" ht="30" x14ac:dyDescent="0.25">
      <c r="A30" s="6" t="s">
        <v>65</v>
      </c>
      <c r="B30" s="7" t="s">
        <v>66</v>
      </c>
      <c r="C30" s="7" t="s">
        <v>252</v>
      </c>
      <c r="D30" s="7" t="s">
        <v>253</v>
      </c>
      <c r="E30" s="10" t="s">
        <v>235</v>
      </c>
      <c r="F30" s="10" t="s">
        <v>249</v>
      </c>
      <c r="G30" s="9">
        <v>1</v>
      </c>
    </row>
    <row r="31" spans="1:7" s="4" customFormat="1" x14ac:dyDescent="0.25">
      <c r="A31" s="6" t="s">
        <v>67</v>
      </c>
      <c r="B31" s="7" t="s">
        <v>68</v>
      </c>
      <c r="C31" s="7" t="s">
        <v>211</v>
      </c>
      <c r="D31" s="7" t="s">
        <v>212</v>
      </c>
      <c r="E31" s="10" t="s">
        <v>209</v>
      </c>
      <c r="F31" s="10" t="s">
        <v>213</v>
      </c>
      <c r="G31" s="9">
        <v>1</v>
      </c>
    </row>
    <row r="32" spans="1:7" s="4" customFormat="1" x14ac:dyDescent="0.25">
      <c r="A32" s="6" t="s">
        <v>69</v>
      </c>
      <c r="B32" s="7" t="s">
        <v>70</v>
      </c>
      <c r="C32" s="7" t="s">
        <v>258</v>
      </c>
      <c r="D32" s="7" t="s">
        <v>259</v>
      </c>
      <c r="E32" s="8" t="s">
        <v>209</v>
      </c>
      <c r="F32" s="8" t="s">
        <v>260</v>
      </c>
      <c r="G32" s="9">
        <v>1</v>
      </c>
    </row>
    <row r="33" spans="1:7" s="4" customFormat="1" x14ac:dyDescent="0.25">
      <c r="A33" s="6" t="s">
        <v>71</v>
      </c>
      <c r="B33" s="7" t="s">
        <v>72</v>
      </c>
      <c r="C33" s="7" t="s">
        <v>261</v>
      </c>
      <c r="D33" s="7" t="s">
        <v>262</v>
      </c>
      <c r="E33" s="10" t="s">
        <v>209</v>
      </c>
      <c r="F33" s="10" t="s">
        <v>263</v>
      </c>
      <c r="G33" s="9">
        <v>3</v>
      </c>
    </row>
    <row r="34" spans="1:7" s="4" customFormat="1" x14ac:dyDescent="0.25">
      <c r="A34" s="6" t="s">
        <v>73</v>
      </c>
      <c r="B34" s="7" t="s">
        <v>74</v>
      </c>
      <c r="C34" s="7" t="s">
        <v>261</v>
      </c>
      <c r="D34" s="7" t="s">
        <v>262</v>
      </c>
      <c r="E34" s="8" t="s">
        <v>209</v>
      </c>
      <c r="F34" s="8" t="s">
        <v>264</v>
      </c>
      <c r="G34" s="9">
        <v>1</v>
      </c>
    </row>
    <row r="35" spans="1:7" s="4" customFormat="1" ht="30" x14ac:dyDescent="0.25">
      <c r="A35" s="6" t="s">
        <v>75</v>
      </c>
      <c r="B35" s="7" t="s">
        <v>76</v>
      </c>
      <c r="C35" s="7" t="s">
        <v>261</v>
      </c>
      <c r="D35" s="7" t="s">
        <v>262</v>
      </c>
      <c r="E35" s="8" t="s">
        <v>209</v>
      </c>
      <c r="F35" s="8" t="s">
        <v>263</v>
      </c>
      <c r="G35" s="9">
        <v>1</v>
      </c>
    </row>
    <row r="36" spans="1:7" s="4" customFormat="1" x14ac:dyDescent="0.25">
      <c r="A36" s="6" t="s">
        <v>77</v>
      </c>
      <c r="B36" s="7" t="s">
        <v>78</v>
      </c>
      <c r="C36" s="7" t="s">
        <v>265</v>
      </c>
      <c r="D36" s="7" t="s">
        <v>266</v>
      </c>
      <c r="E36" s="10" t="s">
        <v>209</v>
      </c>
      <c r="F36" s="10" t="s">
        <v>267</v>
      </c>
      <c r="G36" s="9">
        <v>1</v>
      </c>
    </row>
    <row r="37" spans="1:7" s="4" customFormat="1" x14ac:dyDescent="0.25">
      <c r="A37" s="6" t="s">
        <v>79</v>
      </c>
      <c r="B37" s="7" t="s">
        <v>80</v>
      </c>
      <c r="C37" s="7" t="s">
        <v>261</v>
      </c>
      <c r="D37" s="7" t="s">
        <v>262</v>
      </c>
      <c r="E37" s="8" t="s">
        <v>209</v>
      </c>
      <c r="F37" s="8" t="s">
        <v>263</v>
      </c>
      <c r="G37" s="9">
        <v>3</v>
      </c>
    </row>
    <row r="38" spans="1:7" s="4" customFormat="1" x14ac:dyDescent="0.25">
      <c r="A38" s="6" t="s">
        <v>81</v>
      </c>
      <c r="B38" s="7" t="s">
        <v>82</v>
      </c>
      <c r="C38" s="7" t="s">
        <v>268</v>
      </c>
      <c r="D38" s="7" t="s">
        <v>269</v>
      </c>
      <c r="E38" s="8" t="s">
        <v>209</v>
      </c>
      <c r="F38" s="8" t="s">
        <v>263</v>
      </c>
      <c r="G38" s="9">
        <v>1</v>
      </c>
    </row>
    <row r="39" spans="1:7" s="4" customFormat="1" x14ac:dyDescent="0.25">
      <c r="A39" s="6" t="s">
        <v>83</v>
      </c>
      <c r="B39" s="7" t="s">
        <v>84</v>
      </c>
      <c r="C39" s="7" t="s">
        <v>268</v>
      </c>
      <c r="D39" s="7" t="s">
        <v>269</v>
      </c>
      <c r="E39" s="8" t="s">
        <v>209</v>
      </c>
      <c r="F39" s="8" t="s">
        <v>263</v>
      </c>
      <c r="G39" s="9">
        <v>1</v>
      </c>
    </row>
    <row r="40" spans="1:7" s="4" customFormat="1" x14ac:dyDescent="0.25">
      <c r="A40" s="6" t="s">
        <v>85</v>
      </c>
      <c r="B40" s="7" t="s">
        <v>86</v>
      </c>
      <c r="C40" s="7" t="s">
        <v>261</v>
      </c>
      <c r="D40" s="7" t="s">
        <v>262</v>
      </c>
      <c r="E40" s="8" t="s">
        <v>209</v>
      </c>
      <c r="F40" s="8" t="s">
        <v>263</v>
      </c>
      <c r="G40" s="9">
        <v>1</v>
      </c>
    </row>
    <row r="41" spans="1:7" s="4" customFormat="1" ht="30" x14ac:dyDescent="0.25">
      <c r="A41" s="6" t="s">
        <v>87</v>
      </c>
      <c r="B41" s="7" t="s">
        <v>88</v>
      </c>
      <c r="C41" s="7" t="s">
        <v>261</v>
      </c>
      <c r="D41" s="7" t="s">
        <v>262</v>
      </c>
      <c r="E41" s="8" t="s">
        <v>209</v>
      </c>
      <c r="F41" s="8" t="s">
        <v>263</v>
      </c>
      <c r="G41" s="9">
        <v>1</v>
      </c>
    </row>
    <row r="42" spans="1:7" s="4" customFormat="1" x14ac:dyDescent="0.25">
      <c r="A42" s="6" t="s">
        <v>89</v>
      </c>
      <c r="B42" s="7" t="s">
        <v>90</v>
      </c>
      <c r="C42" s="7" t="s">
        <v>261</v>
      </c>
      <c r="D42" s="7" t="s">
        <v>262</v>
      </c>
      <c r="E42" s="8" t="s">
        <v>209</v>
      </c>
      <c r="F42" s="8" t="s">
        <v>263</v>
      </c>
      <c r="G42" s="9">
        <v>1</v>
      </c>
    </row>
    <row r="43" spans="1:7" s="4" customFormat="1" ht="30" x14ac:dyDescent="0.25">
      <c r="A43" s="6" t="s">
        <v>91</v>
      </c>
      <c r="B43" s="7" t="s">
        <v>92</v>
      </c>
      <c r="C43" s="7" t="s">
        <v>270</v>
      </c>
      <c r="D43" s="7" t="s">
        <v>271</v>
      </c>
      <c r="E43" s="8" t="s">
        <v>209</v>
      </c>
      <c r="F43" s="8" t="s">
        <v>267</v>
      </c>
      <c r="G43" s="9">
        <v>1</v>
      </c>
    </row>
    <row r="44" spans="1:7" s="4" customFormat="1" x14ac:dyDescent="0.25">
      <c r="A44" s="6" t="s">
        <v>93</v>
      </c>
      <c r="B44" s="7" t="s">
        <v>94</v>
      </c>
      <c r="C44" s="7" t="s">
        <v>261</v>
      </c>
      <c r="D44" s="7" t="s">
        <v>262</v>
      </c>
      <c r="E44" s="10" t="s">
        <v>209</v>
      </c>
      <c r="F44" s="10" t="s">
        <v>263</v>
      </c>
      <c r="G44" s="9">
        <v>1</v>
      </c>
    </row>
    <row r="45" spans="1:7" s="4" customFormat="1" ht="30" x14ac:dyDescent="0.25">
      <c r="A45" s="6" t="s">
        <v>95</v>
      </c>
      <c r="B45" s="7" t="s">
        <v>96</v>
      </c>
      <c r="C45" s="7" t="s">
        <v>272</v>
      </c>
      <c r="D45" s="7" t="s">
        <v>273</v>
      </c>
      <c r="E45" s="8" t="s">
        <v>274</v>
      </c>
      <c r="F45" s="8" t="s">
        <v>275</v>
      </c>
      <c r="G45" s="9">
        <v>1</v>
      </c>
    </row>
    <row r="46" spans="1:7" s="4" customFormat="1" ht="30" x14ac:dyDescent="0.25">
      <c r="A46" s="6" t="s">
        <v>98</v>
      </c>
      <c r="B46" s="7" t="s">
        <v>99</v>
      </c>
      <c r="C46" s="7" t="s">
        <v>276</v>
      </c>
      <c r="D46" s="7" t="s">
        <v>277</v>
      </c>
      <c r="E46" s="10" t="s">
        <v>274</v>
      </c>
      <c r="F46" s="10" t="s">
        <v>275</v>
      </c>
      <c r="G46" s="9">
        <v>1</v>
      </c>
    </row>
    <row r="47" spans="1:7" s="4" customFormat="1" x14ac:dyDescent="0.25">
      <c r="A47" s="6" t="s">
        <v>100</v>
      </c>
      <c r="B47" s="7" t="s">
        <v>101</v>
      </c>
      <c r="C47" s="7" t="s">
        <v>278</v>
      </c>
      <c r="D47" s="7" t="s">
        <v>279</v>
      </c>
      <c r="E47" s="8" t="s">
        <v>274</v>
      </c>
      <c r="F47" s="8" t="s">
        <v>264</v>
      </c>
      <c r="G47" s="9">
        <v>2</v>
      </c>
    </row>
    <row r="48" spans="1:7" s="4" customFormat="1" ht="30" x14ac:dyDescent="0.25">
      <c r="A48" s="6" t="s">
        <v>102</v>
      </c>
      <c r="B48" s="7" t="s">
        <v>103</v>
      </c>
      <c r="C48" s="7" t="s">
        <v>280</v>
      </c>
      <c r="D48" s="7" t="s">
        <v>281</v>
      </c>
      <c r="E48" s="8" t="s">
        <v>274</v>
      </c>
      <c r="F48" s="8" t="s">
        <v>275</v>
      </c>
      <c r="G48" s="9">
        <v>1</v>
      </c>
    </row>
    <row r="49" spans="1:7" s="4" customFormat="1" x14ac:dyDescent="0.25">
      <c r="A49" s="6" t="s">
        <v>104</v>
      </c>
      <c r="B49" s="7" t="s">
        <v>105</v>
      </c>
      <c r="C49" s="7" t="s">
        <v>278</v>
      </c>
      <c r="D49" s="7" t="s">
        <v>279</v>
      </c>
      <c r="E49" s="8" t="s">
        <v>274</v>
      </c>
      <c r="F49" s="8" t="s">
        <v>275</v>
      </c>
      <c r="G49" s="9">
        <v>2</v>
      </c>
    </row>
    <row r="50" spans="1:7" s="4" customFormat="1" x14ac:dyDescent="0.25">
      <c r="A50" s="6" t="s">
        <v>106</v>
      </c>
      <c r="B50" s="7" t="s">
        <v>107</v>
      </c>
      <c r="C50" s="7" t="s">
        <v>282</v>
      </c>
      <c r="D50" s="7" t="s">
        <v>283</v>
      </c>
      <c r="E50" s="8" t="s">
        <v>274</v>
      </c>
      <c r="F50" s="8" t="s">
        <v>275</v>
      </c>
      <c r="G50" s="9">
        <v>1</v>
      </c>
    </row>
    <row r="51" spans="1:7" s="4" customFormat="1" x14ac:dyDescent="0.25">
      <c r="A51" s="6" t="s">
        <v>108</v>
      </c>
      <c r="B51" s="7" t="s">
        <v>109</v>
      </c>
      <c r="C51" s="7" t="s">
        <v>280</v>
      </c>
      <c r="D51" s="7" t="s">
        <v>281</v>
      </c>
      <c r="E51" s="10" t="s">
        <v>274</v>
      </c>
      <c r="F51" s="10" t="s">
        <v>275</v>
      </c>
      <c r="G51" s="9">
        <v>3</v>
      </c>
    </row>
    <row r="52" spans="1:7" s="4" customFormat="1" x14ac:dyDescent="0.25">
      <c r="A52" s="6" t="s">
        <v>110</v>
      </c>
      <c r="B52" s="7" t="s">
        <v>111</v>
      </c>
      <c r="C52" s="7" t="s">
        <v>284</v>
      </c>
      <c r="D52" s="7" t="s">
        <v>285</v>
      </c>
      <c r="E52" s="8" t="s">
        <v>274</v>
      </c>
      <c r="F52" s="8" t="s">
        <v>275</v>
      </c>
      <c r="G52" s="9">
        <v>1</v>
      </c>
    </row>
    <row r="53" spans="1:7" s="4" customFormat="1" x14ac:dyDescent="0.25">
      <c r="A53" s="6" t="s">
        <v>112</v>
      </c>
      <c r="B53" s="7" t="s">
        <v>113</v>
      </c>
      <c r="C53" s="7" t="s">
        <v>286</v>
      </c>
      <c r="D53" s="7" t="s">
        <v>287</v>
      </c>
      <c r="E53" s="8" t="s">
        <v>274</v>
      </c>
      <c r="F53" s="8" t="s">
        <v>288</v>
      </c>
      <c r="G53" s="9">
        <v>1</v>
      </c>
    </row>
    <row r="54" spans="1:7" s="4" customFormat="1" x14ac:dyDescent="0.25">
      <c r="A54" s="6" t="s">
        <v>114</v>
      </c>
      <c r="B54" s="7" t="s">
        <v>115</v>
      </c>
      <c r="C54" s="7" t="s">
        <v>289</v>
      </c>
      <c r="D54" s="7" t="s">
        <v>290</v>
      </c>
      <c r="E54" s="8" t="s">
        <v>209</v>
      </c>
      <c r="F54" s="8" t="s">
        <v>291</v>
      </c>
      <c r="G54" s="9">
        <v>1</v>
      </c>
    </row>
    <row r="55" spans="1:7" s="4" customFormat="1" x14ac:dyDescent="0.25">
      <c r="A55" s="6" t="s">
        <v>116</v>
      </c>
      <c r="B55" s="7" t="s">
        <v>117</v>
      </c>
      <c r="C55" s="7" t="s">
        <v>286</v>
      </c>
      <c r="D55" s="7" t="s">
        <v>287</v>
      </c>
      <c r="E55" s="8" t="s">
        <v>274</v>
      </c>
      <c r="F55" s="8" t="s">
        <v>292</v>
      </c>
      <c r="G55" s="9">
        <v>1</v>
      </c>
    </row>
    <row r="56" spans="1:7" s="4" customFormat="1" x14ac:dyDescent="0.25">
      <c r="A56" s="6" t="s">
        <v>118</v>
      </c>
      <c r="B56" s="7" t="s">
        <v>119</v>
      </c>
      <c r="C56" s="7" t="s">
        <v>293</v>
      </c>
      <c r="D56" s="7" t="s">
        <v>294</v>
      </c>
      <c r="E56" s="8" t="s">
        <v>274</v>
      </c>
      <c r="F56" s="8" t="s">
        <v>288</v>
      </c>
      <c r="G56" s="9">
        <v>1</v>
      </c>
    </row>
    <row r="57" spans="1:7" s="4" customFormat="1" x14ac:dyDescent="0.25">
      <c r="A57" s="6" t="s">
        <v>120</v>
      </c>
      <c r="B57" s="7" t="s">
        <v>121</v>
      </c>
      <c r="C57" s="7" t="s">
        <v>286</v>
      </c>
      <c r="D57" s="7" t="s">
        <v>287</v>
      </c>
      <c r="E57" s="8" t="s">
        <v>274</v>
      </c>
      <c r="F57" s="8" t="s">
        <v>292</v>
      </c>
      <c r="G57" s="9">
        <v>1</v>
      </c>
    </row>
    <row r="58" spans="1:7" s="4" customFormat="1" x14ac:dyDescent="0.25">
      <c r="A58" s="6" t="s">
        <v>122</v>
      </c>
      <c r="B58" s="7" t="s">
        <v>123</v>
      </c>
      <c r="C58" s="7" t="s">
        <v>295</v>
      </c>
      <c r="D58" s="7" t="s">
        <v>296</v>
      </c>
      <c r="E58" s="8" t="s">
        <v>274</v>
      </c>
      <c r="F58" s="8" t="s">
        <v>297</v>
      </c>
      <c r="G58" s="9">
        <v>1</v>
      </c>
    </row>
    <row r="59" spans="1:7" s="4" customFormat="1" x14ac:dyDescent="0.25">
      <c r="A59" s="6" t="s">
        <v>124</v>
      </c>
      <c r="B59" s="7" t="s">
        <v>125</v>
      </c>
      <c r="C59" s="7" t="s">
        <v>298</v>
      </c>
      <c r="D59" s="7" t="s">
        <v>299</v>
      </c>
      <c r="E59" s="8" t="s">
        <v>274</v>
      </c>
      <c r="F59" s="8" t="s">
        <v>297</v>
      </c>
      <c r="G59" s="9">
        <v>1</v>
      </c>
    </row>
    <row r="60" spans="1:7" s="4" customFormat="1" x14ac:dyDescent="0.25">
      <c r="A60" s="6" t="s">
        <v>126</v>
      </c>
      <c r="B60" s="7" t="s">
        <v>127</v>
      </c>
      <c r="C60" s="7" t="s">
        <v>300</v>
      </c>
      <c r="D60" s="7" t="s">
        <v>301</v>
      </c>
      <c r="E60" s="8" t="s">
        <v>274</v>
      </c>
      <c r="F60" s="8" t="s">
        <v>297</v>
      </c>
      <c r="G60" s="9">
        <v>1</v>
      </c>
    </row>
    <row r="61" spans="1:7" s="4" customFormat="1" x14ac:dyDescent="0.25">
      <c r="A61" s="6" t="s">
        <v>128</v>
      </c>
      <c r="B61" s="7" t="s">
        <v>129</v>
      </c>
      <c r="C61" s="7" t="s">
        <v>295</v>
      </c>
      <c r="D61" s="7" t="s">
        <v>296</v>
      </c>
      <c r="E61" s="10" t="s">
        <v>274</v>
      </c>
      <c r="F61" s="10" t="s">
        <v>297</v>
      </c>
      <c r="G61" s="9">
        <v>1</v>
      </c>
    </row>
    <row r="62" spans="1:7" s="4" customFormat="1" x14ac:dyDescent="0.25">
      <c r="A62" s="6" t="s">
        <v>130</v>
      </c>
      <c r="B62" s="7" t="s">
        <v>131</v>
      </c>
      <c r="C62" s="7" t="s">
        <v>298</v>
      </c>
      <c r="D62" s="7" t="s">
        <v>299</v>
      </c>
      <c r="E62" s="8" t="s">
        <v>274</v>
      </c>
      <c r="F62" s="8" t="s">
        <v>297</v>
      </c>
      <c r="G62" s="9">
        <v>1</v>
      </c>
    </row>
    <row r="63" spans="1:7" s="4" customFormat="1" ht="30" x14ac:dyDescent="0.25">
      <c r="A63" s="6" t="s">
        <v>132</v>
      </c>
      <c r="B63" s="7" t="s">
        <v>133</v>
      </c>
      <c r="C63" s="7" t="s">
        <v>302</v>
      </c>
      <c r="D63" s="7" t="s">
        <v>303</v>
      </c>
      <c r="E63" s="8" t="s">
        <v>209</v>
      </c>
      <c r="F63" s="8" t="s">
        <v>304</v>
      </c>
      <c r="G63" s="9">
        <v>1</v>
      </c>
    </row>
    <row r="64" spans="1:7" s="4" customFormat="1" x14ac:dyDescent="0.25">
      <c r="A64" s="6" t="s">
        <v>134</v>
      </c>
      <c r="B64" s="7" t="s">
        <v>135</v>
      </c>
      <c r="C64" s="7" t="s">
        <v>305</v>
      </c>
      <c r="D64" s="7" t="s">
        <v>306</v>
      </c>
      <c r="E64" s="10" t="s">
        <v>274</v>
      </c>
      <c r="F64" s="10" t="s">
        <v>297</v>
      </c>
      <c r="G64" s="9">
        <v>1</v>
      </c>
    </row>
    <row r="65" spans="1:7" s="4" customFormat="1" x14ac:dyDescent="0.25">
      <c r="A65" s="6" t="s">
        <v>136</v>
      </c>
      <c r="B65" s="7" t="s">
        <v>137</v>
      </c>
      <c r="C65" s="7" t="s">
        <v>307</v>
      </c>
      <c r="D65" s="7" t="s">
        <v>308</v>
      </c>
      <c r="E65" s="8" t="s">
        <v>274</v>
      </c>
      <c r="F65" s="8" t="s">
        <v>297</v>
      </c>
      <c r="G65" s="9">
        <v>1</v>
      </c>
    </row>
    <row r="66" spans="1:7" s="4" customFormat="1" x14ac:dyDescent="0.25">
      <c r="A66" s="6" t="s">
        <v>138</v>
      </c>
      <c r="B66" s="7" t="s">
        <v>139</v>
      </c>
      <c r="C66" s="7" t="s">
        <v>309</v>
      </c>
      <c r="D66" s="7" t="s">
        <v>310</v>
      </c>
      <c r="E66" s="8" t="s">
        <v>274</v>
      </c>
      <c r="F66" s="8" t="s">
        <v>311</v>
      </c>
      <c r="G66" s="9">
        <v>1</v>
      </c>
    </row>
    <row r="67" spans="1:7" s="4" customFormat="1" x14ac:dyDescent="0.25">
      <c r="A67" s="6" t="s">
        <v>140</v>
      </c>
      <c r="B67" s="7" t="s">
        <v>141</v>
      </c>
      <c r="C67" s="7" t="s">
        <v>312</v>
      </c>
      <c r="D67" s="7" t="s">
        <v>313</v>
      </c>
      <c r="E67" s="10" t="s">
        <v>274</v>
      </c>
      <c r="F67" s="10" t="s">
        <v>314</v>
      </c>
      <c r="G67" s="9">
        <v>1</v>
      </c>
    </row>
    <row r="68" spans="1:7" s="4" customFormat="1" x14ac:dyDescent="0.25">
      <c r="A68" s="6" t="s">
        <v>142</v>
      </c>
      <c r="B68" s="7" t="s">
        <v>143</v>
      </c>
      <c r="C68" s="7" t="s">
        <v>315</v>
      </c>
      <c r="D68" s="7" t="s">
        <v>316</v>
      </c>
      <c r="E68" s="8" t="s">
        <v>274</v>
      </c>
      <c r="F68" s="8" t="s">
        <v>311</v>
      </c>
      <c r="G68" s="9">
        <v>2</v>
      </c>
    </row>
    <row r="69" spans="1:7" s="4" customFormat="1" x14ac:dyDescent="0.25">
      <c r="A69" s="6" t="s">
        <v>144</v>
      </c>
      <c r="B69" s="7" t="s">
        <v>145</v>
      </c>
      <c r="C69" s="7" t="s">
        <v>312</v>
      </c>
      <c r="D69" s="7" t="s">
        <v>313</v>
      </c>
      <c r="E69" s="8" t="s">
        <v>274</v>
      </c>
      <c r="F69" s="8" t="s">
        <v>311</v>
      </c>
      <c r="G69" s="9">
        <v>2</v>
      </c>
    </row>
    <row r="70" spans="1:7" s="4" customFormat="1" ht="30" x14ac:dyDescent="0.25">
      <c r="A70" s="6" t="s">
        <v>146</v>
      </c>
      <c r="B70" s="7" t="s">
        <v>147</v>
      </c>
      <c r="C70" s="7" t="s">
        <v>317</v>
      </c>
      <c r="D70" s="7" t="s">
        <v>318</v>
      </c>
      <c r="E70" s="8" t="s">
        <v>274</v>
      </c>
      <c r="F70" s="8" t="s">
        <v>319</v>
      </c>
      <c r="G70" s="9">
        <v>1</v>
      </c>
    </row>
    <row r="71" spans="1:7" s="4" customFormat="1" ht="30" x14ac:dyDescent="0.25">
      <c r="A71" s="6" t="s">
        <v>148</v>
      </c>
      <c r="B71" s="7" t="s">
        <v>149</v>
      </c>
      <c r="C71" s="7" t="s">
        <v>320</v>
      </c>
      <c r="D71" s="7" t="s">
        <v>321</v>
      </c>
      <c r="E71" s="8" t="s">
        <v>274</v>
      </c>
      <c r="F71" s="8" t="s">
        <v>322</v>
      </c>
      <c r="G71" s="9">
        <v>3</v>
      </c>
    </row>
    <row r="72" spans="1:7" s="4" customFormat="1" x14ac:dyDescent="0.25">
      <c r="A72" s="6" t="s">
        <v>150</v>
      </c>
      <c r="B72" s="7" t="s">
        <v>151</v>
      </c>
      <c r="C72" s="7" t="s">
        <v>302</v>
      </c>
      <c r="D72" s="7" t="s">
        <v>303</v>
      </c>
      <c r="E72" s="8" t="s">
        <v>209</v>
      </c>
      <c r="F72" s="8" t="s">
        <v>304</v>
      </c>
      <c r="G72" s="9">
        <v>1</v>
      </c>
    </row>
    <row r="73" spans="1:7" s="4" customFormat="1" x14ac:dyDescent="0.25">
      <c r="A73" s="6" t="s">
        <v>152</v>
      </c>
      <c r="B73" s="7" t="s">
        <v>153</v>
      </c>
      <c r="C73" s="7" t="s">
        <v>323</v>
      </c>
      <c r="D73" s="7" t="s">
        <v>324</v>
      </c>
      <c r="E73" s="8" t="s">
        <v>216</v>
      </c>
      <c r="F73" s="8" t="s">
        <v>325</v>
      </c>
      <c r="G73" s="9">
        <v>2</v>
      </c>
    </row>
    <row r="74" spans="1:7" s="4" customFormat="1" ht="30" x14ac:dyDescent="0.25">
      <c r="A74" s="6" t="s">
        <v>154</v>
      </c>
      <c r="B74" s="7" t="s">
        <v>155</v>
      </c>
      <c r="C74" s="7" t="s">
        <v>320</v>
      </c>
      <c r="D74" s="7" t="s">
        <v>321</v>
      </c>
      <c r="E74" s="8" t="s">
        <v>274</v>
      </c>
      <c r="F74" s="8" t="s">
        <v>322</v>
      </c>
      <c r="G74" s="9">
        <v>2</v>
      </c>
    </row>
    <row r="75" spans="1:7" s="4" customFormat="1" ht="30" x14ac:dyDescent="0.25">
      <c r="A75" s="6" t="s">
        <v>156</v>
      </c>
      <c r="B75" s="7" t="s">
        <v>157</v>
      </c>
      <c r="C75" s="7" t="s">
        <v>320</v>
      </c>
      <c r="D75" s="7" t="s">
        <v>321</v>
      </c>
      <c r="E75" s="8" t="s">
        <v>274</v>
      </c>
      <c r="F75" s="8" t="s">
        <v>322</v>
      </c>
      <c r="G75" s="9">
        <v>2</v>
      </c>
    </row>
    <row r="76" spans="1:7" s="4" customFormat="1" ht="30" x14ac:dyDescent="0.25">
      <c r="A76" s="6" t="s">
        <v>158</v>
      </c>
      <c r="B76" s="7" t="s">
        <v>326</v>
      </c>
      <c r="C76" s="7" t="s">
        <v>317</v>
      </c>
      <c r="D76" s="7" t="s">
        <v>318</v>
      </c>
      <c r="E76" s="10" t="s">
        <v>274</v>
      </c>
      <c r="F76" s="10" t="s">
        <v>322</v>
      </c>
      <c r="G76" s="9">
        <v>1</v>
      </c>
    </row>
    <row r="77" spans="1:7" s="4" customFormat="1" x14ac:dyDescent="0.25">
      <c r="A77" s="6" t="s">
        <v>160</v>
      </c>
      <c r="B77" s="7" t="s">
        <v>327</v>
      </c>
      <c r="C77" s="7" t="s">
        <v>317</v>
      </c>
      <c r="D77" s="7" t="s">
        <v>318</v>
      </c>
      <c r="E77" s="8" t="s">
        <v>274</v>
      </c>
      <c r="F77" s="8" t="s">
        <v>322</v>
      </c>
      <c r="G77" s="9">
        <v>1</v>
      </c>
    </row>
    <row r="78" spans="1:7" s="4" customFormat="1" x14ac:dyDescent="0.25">
      <c r="A78" s="6" t="s">
        <v>162</v>
      </c>
      <c r="B78" s="7" t="s">
        <v>328</v>
      </c>
      <c r="C78" s="7" t="s">
        <v>317</v>
      </c>
      <c r="D78" s="7" t="s">
        <v>318</v>
      </c>
      <c r="E78" s="8" t="s">
        <v>274</v>
      </c>
      <c r="F78" s="8" t="s">
        <v>322</v>
      </c>
      <c r="G78" s="9">
        <v>1</v>
      </c>
    </row>
    <row r="79" spans="1:7" s="4" customFormat="1" x14ac:dyDescent="0.25">
      <c r="A79" s="6" t="s">
        <v>164</v>
      </c>
      <c r="B79" s="7" t="s">
        <v>165</v>
      </c>
      <c r="C79" s="7" t="s">
        <v>320</v>
      </c>
      <c r="D79" s="7" t="s">
        <v>321</v>
      </c>
      <c r="E79" s="8" t="s">
        <v>274</v>
      </c>
      <c r="F79" s="8" t="s">
        <v>322</v>
      </c>
      <c r="G79" s="9">
        <v>1</v>
      </c>
    </row>
    <row r="80" spans="1:7" s="4" customFormat="1" x14ac:dyDescent="0.25">
      <c r="A80" s="6" t="s">
        <v>166</v>
      </c>
      <c r="B80" s="7" t="s">
        <v>167</v>
      </c>
      <c r="C80" s="7" t="s">
        <v>320</v>
      </c>
      <c r="D80" s="7" t="s">
        <v>321</v>
      </c>
      <c r="E80" s="8" t="s">
        <v>274</v>
      </c>
      <c r="F80" s="8" t="s">
        <v>322</v>
      </c>
      <c r="G80" s="9">
        <v>1</v>
      </c>
    </row>
    <row r="81" spans="1:7" s="4" customFormat="1" x14ac:dyDescent="0.25">
      <c r="A81" s="6" t="s">
        <v>168</v>
      </c>
      <c r="B81" s="7" t="s">
        <v>169</v>
      </c>
      <c r="C81" s="7" t="s">
        <v>329</v>
      </c>
      <c r="D81" s="7" t="s">
        <v>330</v>
      </c>
      <c r="E81" s="8" t="s">
        <v>209</v>
      </c>
      <c r="F81" s="8" t="s">
        <v>213</v>
      </c>
      <c r="G81" s="9">
        <v>1</v>
      </c>
    </row>
    <row r="82" spans="1:7" s="4" customFormat="1" x14ac:dyDescent="0.25">
      <c r="A82" s="6" t="s">
        <v>170</v>
      </c>
      <c r="B82" s="7" t="s">
        <v>171</v>
      </c>
      <c r="C82" s="7" t="s">
        <v>331</v>
      </c>
      <c r="D82" s="7" t="s">
        <v>332</v>
      </c>
      <c r="E82" s="8" t="s">
        <v>274</v>
      </c>
      <c r="F82" s="8" t="s">
        <v>322</v>
      </c>
      <c r="G82" s="9">
        <v>2</v>
      </c>
    </row>
    <row r="83" spans="1:7" s="4" customFormat="1" x14ac:dyDescent="0.25">
      <c r="A83" s="6" t="s">
        <v>172</v>
      </c>
      <c r="B83" s="7" t="s">
        <v>173</v>
      </c>
      <c r="C83" s="7" t="s">
        <v>317</v>
      </c>
      <c r="D83" s="7" t="s">
        <v>318</v>
      </c>
      <c r="E83" s="8" t="s">
        <v>274</v>
      </c>
      <c r="F83" s="8" t="s">
        <v>322</v>
      </c>
      <c r="G83" s="9">
        <v>2</v>
      </c>
    </row>
    <row r="84" spans="1:7" s="4" customFormat="1" x14ac:dyDescent="0.25">
      <c r="A84" s="6" t="s">
        <v>174</v>
      </c>
      <c r="B84" s="7" t="s">
        <v>175</v>
      </c>
      <c r="C84" s="7" t="s">
        <v>317</v>
      </c>
      <c r="D84" s="7" t="s">
        <v>318</v>
      </c>
      <c r="E84" s="8" t="s">
        <v>274</v>
      </c>
      <c r="F84" s="8" t="s">
        <v>322</v>
      </c>
      <c r="G84" s="9">
        <v>2</v>
      </c>
    </row>
    <row r="85" spans="1:7" s="4" customFormat="1" x14ac:dyDescent="0.25">
      <c r="A85" s="6" t="s">
        <v>176</v>
      </c>
      <c r="B85" s="7" t="s">
        <v>177</v>
      </c>
      <c r="C85" s="7" t="s">
        <v>333</v>
      </c>
      <c r="D85" s="7" t="s">
        <v>334</v>
      </c>
      <c r="E85" s="8" t="s">
        <v>274</v>
      </c>
      <c r="F85" s="8" t="s">
        <v>335</v>
      </c>
      <c r="G85" s="9">
        <v>1</v>
      </c>
    </row>
    <row r="86" spans="1:7" s="4" customFormat="1" x14ac:dyDescent="0.25">
      <c r="A86" s="6" t="s">
        <v>178</v>
      </c>
      <c r="B86" s="7" t="s">
        <v>179</v>
      </c>
      <c r="C86" s="7" t="s">
        <v>336</v>
      </c>
      <c r="D86" s="7" t="s">
        <v>337</v>
      </c>
      <c r="E86" s="8" t="s">
        <v>274</v>
      </c>
      <c r="F86" s="8" t="s">
        <v>338</v>
      </c>
      <c r="G86" s="9">
        <v>2</v>
      </c>
    </row>
    <row r="87" spans="1:7" s="4" customFormat="1" ht="30" x14ac:dyDescent="0.25">
      <c r="A87" s="6" t="s">
        <v>180</v>
      </c>
      <c r="B87" s="7" t="s">
        <v>181</v>
      </c>
      <c r="C87" s="7" t="s">
        <v>336</v>
      </c>
      <c r="D87" s="7" t="s">
        <v>337</v>
      </c>
      <c r="E87" s="8" t="s">
        <v>274</v>
      </c>
      <c r="F87" s="8" t="s">
        <v>338</v>
      </c>
      <c r="G87" s="9">
        <v>2</v>
      </c>
    </row>
    <row r="88" spans="1:7" s="4" customFormat="1" x14ac:dyDescent="0.25">
      <c r="A88" s="6" t="s">
        <v>182</v>
      </c>
      <c r="B88" s="7" t="s">
        <v>183</v>
      </c>
      <c r="C88" s="7" t="s">
        <v>218</v>
      </c>
      <c r="D88" s="7" t="s">
        <v>219</v>
      </c>
      <c r="E88" s="8" t="s">
        <v>216</v>
      </c>
      <c r="F88" s="8" t="s">
        <v>220</v>
      </c>
      <c r="G88" s="9">
        <v>1</v>
      </c>
    </row>
    <row r="89" spans="1:7" s="4" customFormat="1" x14ac:dyDescent="0.25">
      <c r="A89" s="6" t="s">
        <v>184</v>
      </c>
      <c r="B89" s="7" t="s">
        <v>185</v>
      </c>
      <c r="C89" s="7" t="s">
        <v>329</v>
      </c>
      <c r="D89" s="7" t="s">
        <v>330</v>
      </c>
      <c r="E89" s="8" t="s">
        <v>209</v>
      </c>
      <c r="F89" s="8" t="s">
        <v>339</v>
      </c>
      <c r="G89" s="9">
        <v>1</v>
      </c>
    </row>
    <row r="90" spans="1:7" s="4" customFormat="1" x14ac:dyDescent="0.25">
      <c r="A90" s="6" t="s">
        <v>186</v>
      </c>
      <c r="B90" s="7" t="s">
        <v>187</v>
      </c>
      <c r="C90" s="7" t="s">
        <v>218</v>
      </c>
      <c r="D90" s="7" t="s">
        <v>219</v>
      </c>
      <c r="E90" s="8" t="s">
        <v>216</v>
      </c>
      <c r="F90" s="8" t="s">
        <v>340</v>
      </c>
      <c r="G90" s="9">
        <v>1</v>
      </c>
    </row>
    <row r="91" spans="1:7" s="4" customFormat="1" ht="30" x14ac:dyDescent="0.25">
      <c r="A91" s="6" t="s">
        <v>188</v>
      </c>
      <c r="B91" s="7" t="s">
        <v>189</v>
      </c>
      <c r="C91" s="7" t="s">
        <v>218</v>
      </c>
      <c r="D91" s="7" t="s">
        <v>219</v>
      </c>
      <c r="E91" s="8" t="s">
        <v>216</v>
      </c>
      <c r="F91" s="8" t="s">
        <v>340</v>
      </c>
      <c r="G91" s="9">
        <v>1</v>
      </c>
    </row>
    <row r="92" spans="1:7" s="4" customFormat="1" x14ac:dyDescent="0.25">
      <c r="A92" s="6" t="s">
        <v>190</v>
      </c>
      <c r="B92" s="7" t="s">
        <v>191</v>
      </c>
      <c r="C92" s="7" t="s">
        <v>218</v>
      </c>
      <c r="D92" s="7" t="s">
        <v>219</v>
      </c>
      <c r="E92" s="10" t="s">
        <v>216</v>
      </c>
      <c r="F92" s="10" t="s">
        <v>220</v>
      </c>
      <c r="G92" s="9">
        <v>1</v>
      </c>
    </row>
    <row r="93" spans="1:7" s="4" customFormat="1" x14ac:dyDescent="0.25">
      <c r="A93" s="6" t="s">
        <v>192</v>
      </c>
      <c r="B93" s="7" t="s">
        <v>193</v>
      </c>
      <c r="C93" s="7" t="s">
        <v>218</v>
      </c>
      <c r="D93" s="7" t="s">
        <v>219</v>
      </c>
      <c r="E93" s="8" t="s">
        <v>216</v>
      </c>
      <c r="F93" s="8" t="s">
        <v>340</v>
      </c>
      <c r="G93" s="9">
        <v>1</v>
      </c>
    </row>
    <row r="94" spans="1:7" s="4" customFormat="1" ht="30" x14ac:dyDescent="0.25">
      <c r="A94" s="6" t="s">
        <v>194</v>
      </c>
      <c r="B94" s="7" t="s">
        <v>195</v>
      </c>
      <c r="C94" s="7" t="s">
        <v>341</v>
      </c>
      <c r="D94" s="7" t="s">
        <v>342</v>
      </c>
      <c r="E94" s="8" t="s">
        <v>216</v>
      </c>
      <c r="F94" s="8" t="s">
        <v>340</v>
      </c>
      <c r="G94" s="9">
        <v>1</v>
      </c>
    </row>
    <row r="95" spans="1:7" s="4" customFormat="1" x14ac:dyDescent="0.25">
      <c r="A95" s="6" t="s">
        <v>196</v>
      </c>
      <c r="B95" s="7" t="s">
        <v>197</v>
      </c>
      <c r="C95" s="7" t="s">
        <v>343</v>
      </c>
      <c r="D95" s="7" t="s">
        <v>344</v>
      </c>
      <c r="E95" s="8" t="s">
        <v>216</v>
      </c>
      <c r="F95" s="8" t="s">
        <v>345</v>
      </c>
      <c r="G95" s="9">
        <v>1</v>
      </c>
    </row>
    <row r="96" spans="1:7" s="4" customFormat="1" x14ac:dyDescent="0.25">
      <c r="A96" s="6" t="s">
        <v>198</v>
      </c>
      <c r="B96" s="7" t="s">
        <v>199</v>
      </c>
      <c r="C96" s="7" t="s">
        <v>343</v>
      </c>
      <c r="D96" s="7" t="s">
        <v>344</v>
      </c>
      <c r="E96" s="8" t="s">
        <v>216</v>
      </c>
      <c r="F96" s="8" t="s">
        <v>346</v>
      </c>
      <c r="G96" s="9">
        <v>1</v>
      </c>
    </row>
  </sheetData>
  <mergeCells count="7">
    <mergeCell ref="G1:G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F1D78-8D53-4EDC-90FD-B3C18DC6BB4E}">
  <dimension ref="A1:I173"/>
  <sheetViews>
    <sheetView workbookViewId="0">
      <selection activeCell="I86" sqref="I86"/>
    </sheetView>
  </sheetViews>
  <sheetFormatPr baseColWidth="10" defaultRowHeight="15" x14ac:dyDescent="0.25"/>
  <cols>
    <col min="1" max="1" width="8.7109375" style="61" bestFit="1" customWidth="1"/>
    <col min="2" max="2" width="27.5703125" style="61" bestFit="1" customWidth="1"/>
    <col min="3" max="3" width="39" style="61" bestFit="1" customWidth="1"/>
    <col min="4" max="4" width="12" style="61" bestFit="1" customWidth="1"/>
    <col min="5" max="5" width="18.85546875" style="62" customWidth="1"/>
    <col min="6" max="6" width="29.85546875" style="61" bestFit="1" customWidth="1"/>
    <col min="7" max="7" width="10.140625" style="61" bestFit="1" customWidth="1"/>
    <col min="8" max="8" width="14.140625" style="61" bestFit="1" customWidth="1"/>
    <col min="9" max="9" width="29.85546875" style="63" bestFit="1" customWidth="1"/>
  </cols>
  <sheetData>
    <row r="1" spans="1:9" ht="26.25" thickBot="1" x14ac:dyDescent="0.3">
      <c r="A1" s="11" t="s">
        <v>347</v>
      </c>
      <c r="B1" s="12" t="s">
        <v>348</v>
      </c>
      <c r="C1" s="12" t="s">
        <v>349</v>
      </c>
      <c r="D1" s="13" t="s">
        <v>350</v>
      </c>
      <c r="E1" s="13" t="s">
        <v>351</v>
      </c>
      <c r="F1" s="12" t="s">
        <v>352</v>
      </c>
      <c r="G1" s="12" t="s">
        <v>353</v>
      </c>
      <c r="H1" s="14" t="s">
        <v>354</v>
      </c>
      <c r="I1" s="15" t="s">
        <v>355</v>
      </c>
    </row>
    <row r="2" spans="1:9" x14ac:dyDescent="0.25">
      <c r="A2" s="16" t="s">
        <v>108</v>
      </c>
      <c r="B2" s="17" t="s">
        <v>356</v>
      </c>
      <c r="C2" s="17" t="s">
        <v>357</v>
      </c>
      <c r="D2" s="17" t="s">
        <v>358</v>
      </c>
      <c r="E2" s="18">
        <v>2</v>
      </c>
      <c r="F2" s="17" t="s">
        <v>359</v>
      </c>
      <c r="G2" s="17" t="s">
        <v>360</v>
      </c>
      <c r="H2" s="19" t="s">
        <v>361</v>
      </c>
      <c r="I2" s="20">
        <f>(1*2)/((1*2)+(1*1))</f>
        <v>0.66666666666666663</v>
      </c>
    </row>
    <row r="3" spans="1:9" x14ac:dyDescent="0.25">
      <c r="A3" s="21" t="s">
        <v>108</v>
      </c>
      <c r="B3" s="22" t="s">
        <v>356</v>
      </c>
      <c r="C3" s="22" t="s">
        <v>357</v>
      </c>
      <c r="D3" s="22" t="s">
        <v>358</v>
      </c>
      <c r="E3" s="23">
        <v>2</v>
      </c>
      <c r="F3" s="22" t="s">
        <v>362</v>
      </c>
      <c r="G3" s="22" t="s">
        <v>363</v>
      </c>
      <c r="H3" s="24" t="s">
        <v>361</v>
      </c>
      <c r="I3" s="25">
        <f t="shared" ref="I3:I6" si="0">(1*2)/((1*2)+(1*1))</f>
        <v>0.66666666666666663</v>
      </c>
    </row>
    <row r="4" spans="1:9" x14ac:dyDescent="0.25">
      <c r="A4" s="21" t="s">
        <v>108</v>
      </c>
      <c r="B4" s="22" t="s">
        <v>356</v>
      </c>
      <c r="C4" s="22" t="s">
        <v>357</v>
      </c>
      <c r="D4" s="22" t="s">
        <v>358</v>
      </c>
      <c r="E4" s="23">
        <v>2</v>
      </c>
      <c r="F4" s="22" t="s">
        <v>364</v>
      </c>
      <c r="G4" s="22" t="s">
        <v>365</v>
      </c>
      <c r="H4" s="24" t="s">
        <v>361</v>
      </c>
      <c r="I4" s="25">
        <f t="shared" si="0"/>
        <v>0.66666666666666663</v>
      </c>
    </row>
    <row r="5" spans="1:9" x14ac:dyDescent="0.25">
      <c r="A5" s="21" t="s">
        <v>108</v>
      </c>
      <c r="B5" s="22" t="s">
        <v>356</v>
      </c>
      <c r="C5" s="22" t="s">
        <v>357</v>
      </c>
      <c r="D5" s="22" t="s">
        <v>358</v>
      </c>
      <c r="E5" s="23">
        <v>2</v>
      </c>
      <c r="F5" s="22" t="s">
        <v>366</v>
      </c>
      <c r="G5" s="22" t="s">
        <v>367</v>
      </c>
      <c r="H5" s="24" t="s">
        <v>361</v>
      </c>
      <c r="I5" s="25">
        <f t="shared" si="0"/>
        <v>0.66666666666666663</v>
      </c>
    </row>
    <row r="6" spans="1:9" ht="15.75" thickBot="1" x14ac:dyDescent="0.3">
      <c r="A6" s="26" t="s">
        <v>108</v>
      </c>
      <c r="B6" s="27" t="s">
        <v>356</v>
      </c>
      <c r="C6" s="27" t="s">
        <v>368</v>
      </c>
      <c r="D6" s="27" t="s">
        <v>369</v>
      </c>
      <c r="E6" s="28">
        <v>1</v>
      </c>
      <c r="F6" s="27"/>
      <c r="G6" s="27"/>
      <c r="H6" s="29"/>
      <c r="I6" s="30">
        <f t="shared" si="0"/>
        <v>0.66666666666666663</v>
      </c>
    </row>
    <row r="7" spans="1:9" x14ac:dyDescent="0.25">
      <c r="A7" s="16" t="s">
        <v>172</v>
      </c>
      <c r="B7" s="17" t="s">
        <v>370</v>
      </c>
      <c r="C7" s="17" t="s">
        <v>371</v>
      </c>
      <c r="D7" s="17" t="s">
        <v>369</v>
      </c>
      <c r="E7" s="18">
        <v>1</v>
      </c>
      <c r="F7" s="17"/>
      <c r="G7" s="17"/>
      <c r="H7" s="31"/>
      <c r="I7" s="20">
        <f>(1*1)/((1*1)+(1*1)+(1*1))</f>
        <v>0.33333333333333331</v>
      </c>
    </row>
    <row r="8" spans="1:9" x14ac:dyDescent="0.25">
      <c r="A8" s="21" t="s">
        <v>172</v>
      </c>
      <c r="B8" s="22" t="s">
        <v>370</v>
      </c>
      <c r="C8" s="22" t="s">
        <v>372</v>
      </c>
      <c r="D8" s="22" t="s">
        <v>369</v>
      </c>
      <c r="E8" s="23">
        <v>1</v>
      </c>
      <c r="F8" s="22" t="s">
        <v>373</v>
      </c>
      <c r="G8" s="22" t="s">
        <v>374</v>
      </c>
      <c r="H8" s="24" t="s">
        <v>361</v>
      </c>
      <c r="I8" s="25">
        <f t="shared" ref="I8:I10" si="1">(1*1)/((1*1)+(1*1)+(1*1))</f>
        <v>0.33333333333333331</v>
      </c>
    </row>
    <row r="9" spans="1:9" x14ac:dyDescent="0.25">
      <c r="A9" s="21" t="s">
        <v>172</v>
      </c>
      <c r="B9" s="22" t="s">
        <v>370</v>
      </c>
      <c r="C9" s="22" t="s">
        <v>372</v>
      </c>
      <c r="D9" s="22" t="s">
        <v>369</v>
      </c>
      <c r="E9" s="23">
        <v>1</v>
      </c>
      <c r="F9" s="22" t="s">
        <v>375</v>
      </c>
      <c r="G9" s="22" t="s">
        <v>376</v>
      </c>
      <c r="H9" s="24" t="s">
        <v>361</v>
      </c>
      <c r="I9" s="25">
        <f t="shared" si="1"/>
        <v>0.33333333333333331</v>
      </c>
    </row>
    <row r="10" spans="1:9" ht="15.75" thickBot="1" x14ac:dyDescent="0.3">
      <c r="A10" s="26" t="s">
        <v>172</v>
      </c>
      <c r="B10" s="27" t="s">
        <v>370</v>
      </c>
      <c r="C10" s="32" t="s">
        <v>377</v>
      </c>
      <c r="D10" s="32" t="s">
        <v>369</v>
      </c>
      <c r="E10" s="28">
        <v>1</v>
      </c>
      <c r="F10" s="32"/>
      <c r="G10" s="32"/>
      <c r="H10" s="33"/>
      <c r="I10" s="30">
        <f t="shared" si="1"/>
        <v>0.33333333333333331</v>
      </c>
    </row>
    <row r="11" spans="1:9" x14ac:dyDescent="0.25">
      <c r="A11" s="34" t="s">
        <v>170</v>
      </c>
      <c r="B11" s="35" t="s">
        <v>378</v>
      </c>
      <c r="C11" s="35" t="s">
        <v>379</v>
      </c>
      <c r="D11" s="35" t="s">
        <v>380</v>
      </c>
      <c r="E11" s="36">
        <v>2</v>
      </c>
      <c r="F11" s="35" t="s">
        <v>381</v>
      </c>
      <c r="G11" s="35" t="s">
        <v>369</v>
      </c>
      <c r="H11" s="37" t="s">
        <v>382</v>
      </c>
      <c r="I11" s="38">
        <f>(1*2)/((1*2)+(1*2)+(1*1))</f>
        <v>0.4</v>
      </c>
    </row>
    <row r="12" spans="1:9" x14ac:dyDescent="0.25">
      <c r="A12" s="39" t="s">
        <v>170</v>
      </c>
      <c r="B12" s="40" t="s">
        <v>378</v>
      </c>
      <c r="C12" s="40" t="s">
        <v>379</v>
      </c>
      <c r="D12" s="40" t="s">
        <v>380</v>
      </c>
      <c r="E12" s="23">
        <v>2</v>
      </c>
      <c r="F12" s="40" t="s">
        <v>383</v>
      </c>
      <c r="G12" s="40" t="s">
        <v>369</v>
      </c>
      <c r="H12" s="41" t="s">
        <v>382</v>
      </c>
      <c r="I12" s="25">
        <f t="shared" ref="I12:I14" si="2">(1*2)/((1*2)+(1*2)+(1*1))</f>
        <v>0.4</v>
      </c>
    </row>
    <row r="13" spans="1:9" x14ac:dyDescent="0.25">
      <c r="A13" s="39" t="s">
        <v>170</v>
      </c>
      <c r="B13" s="40" t="s">
        <v>378</v>
      </c>
      <c r="C13" s="40" t="s">
        <v>384</v>
      </c>
      <c r="D13" s="40" t="s">
        <v>385</v>
      </c>
      <c r="E13" s="23">
        <v>2</v>
      </c>
      <c r="F13" s="40"/>
      <c r="G13" s="40"/>
      <c r="H13" s="41"/>
      <c r="I13" s="25">
        <f t="shared" si="2"/>
        <v>0.4</v>
      </c>
    </row>
    <row r="14" spans="1:9" ht="15.75" thickBot="1" x14ac:dyDescent="0.3">
      <c r="A14" s="42" t="s">
        <v>170</v>
      </c>
      <c r="B14" s="43" t="s">
        <v>378</v>
      </c>
      <c r="C14" s="43" t="s">
        <v>377</v>
      </c>
      <c r="D14" s="43" t="s">
        <v>369</v>
      </c>
      <c r="E14" s="44">
        <v>1</v>
      </c>
      <c r="F14" s="43"/>
      <c r="G14" s="43"/>
      <c r="H14" s="45"/>
      <c r="I14" s="46">
        <f t="shared" si="2"/>
        <v>0.4</v>
      </c>
    </row>
    <row r="15" spans="1:9" x14ac:dyDescent="0.25">
      <c r="A15" s="47" t="s">
        <v>174</v>
      </c>
      <c r="B15" s="48" t="s">
        <v>386</v>
      </c>
      <c r="C15" s="48" t="s">
        <v>387</v>
      </c>
      <c r="D15" s="48" t="s">
        <v>369</v>
      </c>
      <c r="E15" s="18">
        <v>1</v>
      </c>
      <c r="F15" s="48" t="s">
        <v>388</v>
      </c>
      <c r="G15" s="48" t="s">
        <v>389</v>
      </c>
      <c r="H15" s="49" t="s">
        <v>361</v>
      </c>
      <c r="I15" s="20">
        <f>(1*1)/(1*1)</f>
        <v>1</v>
      </c>
    </row>
    <row r="16" spans="1:9" ht="15.75" thickBot="1" x14ac:dyDescent="0.3">
      <c r="A16" s="50" t="s">
        <v>174</v>
      </c>
      <c r="B16" s="32" t="s">
        <v>386</v>
      </c>
      <c r="C16" s="32" t="s">
        <v>387</v>
      </c>
      <c r="D16" s="32" t="s">
        <v>369</v>
      </c>
      <c r="E16" s="28">
        <v>1</v>
      </c>
      <c r="F16" s="32" t="s">
        <v>390</v>
      </c>
      <c r="G16" s="32" t="s">
        <v>391</v>
      </c>
      <c r="H16" s="33" t="s">
        <v>361</v>
      </c>
      <c r="I16" s="30">
        <f>(1*1)/(1*1)</f>
        <v>1</v>
      </c>
    </row>
    <row r="17" spans="1:9" x14ac:dyDescent="0.25">
      <c r="A17" s="51" t="s">
        <v>156</v>
      </c>
      <c r="B17" s="52" t="s">
        <v>392</v>
      </c>
      <c r="C17" s="52" t="s">
        <v>393</v>
      </c>
      <c r="D17" s="52" t="s">
        <v>394</v>
      </c>
      <c r="E17" s="36">
        <v>3</v>
      </c>
      <c r="F17" s="52"/>
      <c r="G17" s="52"/>
      <c r="H17" s="53"/>
      <c r="I17" s="38">
        <f>(1*2)/((1*2)+(1*3)+(12*1))</f>
        <v>0.11764705882352941</v>
      </c>
    </row>
    <row r="18" spans="1:9" x14ac:dyDescent="0.25">
      <c r="A18" s="21" t="s">
        <v>156</v>
      </c>
      <c r="B18" s="22" t="s">
        <v>392</v>
      </c>
      <c r="C18" s="22" t="s">
        <v>395</v>
      </c>
      <c r="D18" s="22" t="s">
        <v>396</v>
      </c>
      <c r="E18" s="23">
        <v>2</v>
      </c>
      <c r="F18" s="22" t="s">
        <v>397</v>
      </c>
      <c r="G18" s="22" t="s">
        <v>398</v>
      </c>
      <c r="H18" s="24" t="s">
        <v>399</v>
      </c>
      <c r="I18" s="25">
        <f t="shared" ref="I18:I30" si="3">(1*2)/((1*2)+(1*3)+(12*1))</f>
        <v>0.11764705882352941</v>
      </c>
    </row>
    <row r="19" spans="1:9" x14ac:dyDescent="0.25">
      <c r="A19" s="21" t="s">
        <v>156</v>
      </c>
      <c r="B19" s="22" t="s">
        <v>392</v>
      </c>
      <c r="C19" s="22" t="s">
        <v>400</v>
      </c>
      <c r="D19" s="22" t="s">
        <v>369</v>
      </c>
      <c r="E19" s="23">
        <v>1</v>
      </c>
      <c r="F19" s="22"/>
      <c r="G19" s="40"/>
      <c r="H19" s="41"/>
      <c r="I19" s="25">
        <f t="shared" si="3"/>
        <v>0.11764705882352941</v>
      </c>
    </row>
    <row r="20" spans="1:9" x14ac:dyDescent="0.25">
      <c r="A20" s="21" t="s">
        <v>156</v>
      </c>
      <c r="B20" s="22" t="s">
        <v>392</v>
      </c>
      <c r="C20" s="40" t="s">
        <v>401</v>
      </c>
      <c r="D20" s="40" t="s">
        <v>369</v>
      </c>
      <c r="E20" s="23">
        <v>1</v>
      </c>
      <c r="F20" s="40"/>
      <c r="G20" s="40"/>
      <c r="H20" s="41"/>
      <c r="I20" s="25">
        <f t="shared" si="3"/>
        <v>0.11764705882352941</v>
      </c>
    </row>
    <row r="21" spans="1:9" x14ac:dyDescent="0.25">
      <c r="A21" s="21" t="s">
        <v>156</v>
      </c>
      <c r="B21" s="22" t="s">
        <v>392</v>
      </c>
      <c r="C21" s="40" t="s">
        <v>402</v>
      </c>
      <c r="D21" s="40" t="s">
        <v>369</v>
      </c>
      <c r="E21" s="23">
        <v>1</v>
      </c>
      <c r="F21" s="40"/>
      <c r="G21" s="40"/>
      <c r="H21" s="41"/>
      <c r="I21" s="25">
        <f t="shared" si="3"/>
        <v>0.11764705882352941</v>
      </c>
    </row>
    <row r="22" spans="1:9" x14ac:dyDescent="0.25">
      <c r="A22" s="21" t="s">
        <v>156</v>
      </c>
      <c r="B22" s="22" t="s">
        <v>392</v>
      </c>
      <c r="C22" s="40" t="s">
        <v>403</v>
      </c>
      <c r="D22" s="40" t="s">
        <v>369</v>
      </c>
      <c r="E22" s="23">
        <v>1</v>
      </c>
      <c r="F22" s="40"/>
      <c r="G22" s="40"/>
      <c r="H22" s="41"/>
      <c r="I22" s="25">
        <f t="shared" si="3"/>
        <v>0.11764705882352941</v>
      </c>
    </row>
    <row r="23" spans="1:9" x14ac:dyDescent="0.25">
      <c r="A23" s="21" t="s">
        <v>156</v>
      </c>
      <c r="B23" s="22" t="s">
        <v>392</v>
      </c>
      <c r="C23" s="40" t="s">
        <v>404</v>
      </c>
      <c r="D23" s="40" t="s">
        <v>369</v>
      </c>
      <c r="E23" s="23">
        <v>1</v>
      </c>
      <c r="F23" s="40"/>
      <c r="G23" s="40"/>
      <c r="H23" s="41"/>
      <c r="I23" s="25">
        <f t="shared" si="3"/>
        <v>0.11764705882352941</v>
      </c>
    </row>
    <row r="24" spans="1:9" x14ac:dyDescent="0.25">
      <c r="A24" s="21" t="s">
        <v>156</v>
      </c>
      <c r="B24" s="22" t="s">
        <v>392</v>
      </c>
      <c r="C24" s="40" t="s">
        <v>405</v>
      </c>
      <c r="D24" s="40" t="s">
        <v>369</v>
      </c>
      <c r="E24" s="23">
        <v>1</v>
      </c>
      <c r="F24" s="40"/>
      <c r="G24" s="40"/>
      <c r="H24" s="41"/>
      <c r="I24" s="25">
        <f t="shared" si="3"/>
        <v>0.11764705882352941</v>
      </c>
    </row>
    <row r="25" spans="1:9" x14ac:dyDescent="0.25">
      <c r="A25" s="21" t="s">
        <v>156</v>
      </c>
      <c r="B25" s="22" t="s">
        <v>392</v>
      </c>
      <c r="C25" s="40" t="s">
        <v>406</v>
      </c>
      <c r="D25" s="40" t="s">
        <v>369</v>
      </c>
      <c r="E25" s="23">
        <v>1</v>
      </c>
      <c r="F25" s="40"/>
      <c r="G25" s="40"/>
      <c r="H25" s="41"/>
      <c r="I25" s="25">
        <f t="shared" si="3"/>
        <v>0.11764705882352941</v>
      </c>
    </row>
    <row r="26" spans="1:9" x14ac:dyDescent="0.25">
      <c r="A26" s="21" t="s">
        <v>156</v>
      </c>
      <c r="B26" s="22" t="s">
        <v>392</v>
      </c>
      <c r="C26" s="40" t="s">
        <v>407</v>
      </c>
      <c r="D26" s="40" t="s">
        <v>369</v>
      </c>
      <c r="E26" s="23">
        <v>1</v>
      </c>
      <c r="F26" s="40"/>
      <c r="G26" s="40"/>
      <c r="H26" s="41"/>
      <c r="I26" s="25">
        <f t="shared" si="3"/>
        <v>0.11764705882352941</v>
      </c>
    </row>
    <row r="27" spans="1:9" x14ac:dyDescent="0.25">
      <c r="A27" s="21" t="s">
        <v>156</v>
      </c>
      <c r="B27" s="22" t="s">
        <v>392</v>
      </c>
      <c r="C27" s="40" t="s">
        <v>408</v>
      </c>
      <c r="D27" s="40" t="s">
        <v>369</v>
      </c>
      <c r="E27" s="23">
        <v>1</v>
      </c>
      <c r="F27" s="40"/>
      <c r="G27" s="40"/>
      <c r="H27" s="41"/>
      <c r="I27" s="25">
        <f t="shared" si="3"/>
        <v>0.11764705882352941</v>
      </c>
    </row>
    <row r="28" spans="1:9" x14ac:dyDescent="0.25">
      <c r="A28" s="21" t="s">
        <v>156</v>
      </c>
      <c r="B28" s="22" t="s">
        <v>392</v>
      </c>
      <c r="C28" s="40" t="s">
        <v>409</v>
      </c>
      <c r="D28" s="40" t="s">
        <v>369</v>
      </c>
      <c r="E28" s="23">
        <v>1</v>
      </c>
      <c r="F28" s="40"/>
      <c r="G28" s="40"/>
      <c r="H28" s="41"/>
      <c r="I28" s="25">
        <f t="shared" si="3"/>
        <v>0.11764705882352941</v>
      </c>
    </row>
    <row r="29" spans="1:9" x14ac:dyDescent="0.25">
      <c r="A29" s="21" t="s">
        <v>156</v>
      </c>
      <c r="B29" s="22" t="s">
        <v>392</v>
      </c>
      <c r="C29" s="40" t="s">
        <v>410</v>
      </c>
      <c r="D29" s="40" t="s">
        <v>369</v>
      </c>
      <c r="E29" s="23">
        <v>1</v>
      </c>
      <c r="F29" s="40"/>
      <c r="G29" s="40"/>
      <c r="H29" s="41"/>
      <c r="I29" s="25">
        <f t="shared" si="3"/>
        <v>0.11764705882352941</v>
      </c>
    </row>
    <row r="30" spans="1:9" ht="15.75" thickBot="1" x14ac:dyDescent="0.3">
      <c r="A30" s="54" t="s">
        <v>156</v>
      </c>
      <c r="B30" s="55" t="s">
        <v>392</v>
      </c>
      <c r="C30" s="43" t="s">
        <v>411</v>
      </c>
      <c r="D30" s="43" t="s">
        <v>369</v>
      </c>
      <c r="E30" s="44">
        <v>1</v>
      </c>
      <c r="F30" s="43"/>
      <c r="G30" s="43"/>
      <c r="H30" s="45"/>
      <c r="I30" s="46">
        <f t="shared" si="3"/>
        <v>0.11764705882352941</v>
      </c>
    </row>
    <row r="31" spans="1:9" x14ac:dyDescent="0.25">
      <c r="A31" s="47" t="s">
        <v>152</v>
      </c>
      <c r="B31" s="48" t="s">
        <v>412</v>
      </c>
      <c r="C31" s="48" t="s">
        <v>393</v>
      </c>
      <c r="D31" s="48" t="s">
        <v>413</v>
      </c>
      <c r="E31" s="18">
        <v>3</v>
      </c>
      <c r="F31" s="48" t="s">
        <v>414</v>
      </c>
      <c r="G31" s="48" t="s">
        <v>415</v>
      </c>
      <c r="H31" s="49" t="s">
        <v>416</v>
      </c>
      <c r="I31" s="20">
        <f>(1*3)/((1*3)+(1*3)+(1*1))</f>
        <v>0.42857142857142855</v>
      </c>
    </row>
    <row r="32" spans="1:9" x14ac:dyDescent="0.25">
      <c r="A32" s="39" t="s">
        <v>152</v>
      </c>
      <c r="B32" s="40" t="s">
        <v>412</v>
      </c>
      <c r="C32" s="40" t="s">
        <v>417</v>
      </c>
      <c r="D32" s="40" t="s">
        <v>418</v>
      </c>
      <c r="E32" s="23">
        <v>3</v>
      </c>
      <c r="F32" s="40"/>
      <c r="G32" s="40"/>
      <c r="H32" s="41"/>
      <c r="I32" s="25">
        <f t="shared" ref="I32:I33" si="4">(1*3)/((1*3)+(1*3)+(1*1))</f>
        <v>0.42857142857142855</v>
      </c>
    </row>
    <row r="33" spans="1:9" ht="15.75" thickBot="1" x14ac:dyDescent="0.3">
      <c r="A33" s="50" t="s">
        <v>152</v>
      </c>
      <c r="B33" s="32" t="s">
        <v>412</v>
      </c>
      <c r="C33" s="32" t="s">
        <v>419</v>
      </c>
      <c r="D33" s="32" t="s">
        <v>369</v>
      </c>
      <c r="E33" s="28">
        <v>1</v>
      </c>
      <c r="F33" s="32"/>
      <c r="G33" s="32"/>
      <c r="H33" s="33"/>
      <c r="I33" s="30">
        <f t="shared" si="4"/>
        <v>0.42857142857142855</v>
      </c>
    </row>
    <row r="34" spans="1:9" x14ac:dyDescent="0.25">
      <c r="A34" s="34" t="s">
        <v>142</v>
      </c>
      <c r="B34" s="35" t="s">
        <v>420</v>
      </c>
      <c r="C34" s="35" t="s">
        <v>421</v>
      </c>
      <c r="D34" s="35" t="s">
        <v>422</v>
      </c>
      <c r="E34" s="36">
        <v>3</v>
      </c>
      <c r="F34" s="35" t="s">
        <v>423</v>
      </c>
      <c r="G34" s="35" t="s">
        <v>424</v>
      </c>
      <c r="H34" s="37" t="s">
        <v>382</v>
      </c>
      <c r="I34" s="38">
        <f>((3*2)+(1*3))/((3*2)+(1*3)+(6*1))</f>
        <v>0.6</v>
      </c>
    </row>
    <row r="35" spans="1:9" x14ac:dyDescent="0.25">
      <c r="A35" s="39" t="s">
        <v>142</v>
      </c>
      <c r="B35" s="40" t="s">
        <v>420</v>
      </c>
      <c r="C35" s="40" t="s">
        <v>421</v>
      </c>
      <c r="D35" s="40" t="s">
        <v>422</v>
      </c>
      <c r="E35" s="23">
        <v>3</v>
      </c>
      <c r="F35" s="40" t="s">
        <v>425</v>
      </c>
      <c r="G35" s="40" t="s">
        <v>426</v>
      </c>
      <c r="H35" s="41" t="s">
        <v>382</v>
      </c>
      <c r="I35" s="25">
        <f t="shared" ref="I35:I52" si="5">((3*2)+(1*3))/((3*2)+(1*3)+(6*1))</f>
        <v>0.6</v>
      </c>
    </row>
    <row r="36" spans="1:9" x14ac:dyDescent="0.25">
      <c r="A36" s="39" t="s">
        <v>142</v>
      </c>
      <c r="B36" s="40" t="s">
        <v>420</v>
      </c>
      <c r="C36" s="40" t="s">
        <v>427</v>
      </c>
      <c r="D36" s="40" t="s">
        <v>428</v>
      </c>
      <c r="E36" s="23">
        <v>2</v>
      </c>
      <c r="F36" s="40" t="s">
        <v>429</v>
      </c>
      <c r="G36" s="40" t="s">
        <v>430</v>
      </c>
      <c r="H36" s="41" t="s">
        <v>382</v>
      </c>
      <c r="I36" s="25">
        <f t="shared" si="5"/>
        <v>0.6</v>
      </c>
    </row>
    <row r="37" spans="1:9" x14ac:dyDescent="0.25">
      <c r="A37" s="39" t="s">
        <v>142</v>
      </c>
      <c r="B37" s="40" t="s">
        <v>420</v>
      </c>
      <c r="C37" s="40" t="s">
        <v>427</v>
      </c>
      <c r="D37" s="40" t="s">
        <v>428</v>
      </c>
      <c r="E37" s="23">
        <v>2</v>
      </c>
      <c r="F37" s="40" t="s">
        <v>429</v>
      </c>
      <c r="G37" s="40" t="s">
        <v>431</v>
      </c>
      <c r="H37" s="41" t="s">
        <v>382</v>
      </c>
      <c r="I37" s="25">
        <f t="shared" si="5"/>
        <v>0.6</v>
      </c>
    </row>
    <row r="38" spans="1:9" x14ac:dyDescent="0.25">
      <c r="A38" s="39" t="s">
        <v>142</v>
      </c>
      <c r="B38" s="40" t="s">
        <v>420</v>
      </c>
      <c r="C38" s="40" t="s">
        <v>427</v>
      </c>
      <c r="D38" s="40" t="s">
        <v>428</v>
      </c>
      <c r="E38" s="23">
        <v>2</v>
      </c>
      <c r="F38" s="40" t="s">
        <v>432</v>
      </c>
      <c r="G38" s="40" t="s">
        <v>433</v>
      </c>
      <c r="H38" s="41" t="s">
        <v>382</v>
      </c>
      <c r="I38" s="25">
        <f t="shared" si="5"/>
        <v>0.6</v>
      </c>
    </row>
    <row r="39" spans="1:9" x14ac:dyDescent="0.25">
      <c r="A39" s="39" t="s">
        <v>142</v>
      </c>
      <c r="B39" s="40" t="s">
        <v>420</v>
      </c>
      <c r="C39" s="40" t="s">
        <v>427</v>
      </c>
      <c r="D39" s="40" t="s">
        <v>428</v>
      </c>
      <c r="E39" s="23">
        <v>2</v>
      </c>
      <c r="F39" s="40" t="s">
        <v>434</v>
      </c>
      <c r="G39" s="40" t="s">
        <v>435</v>
      </c>
      <c r="H39" s="41" t="s">
        <v>382</v>
      </c>
      <c r="I39" s="25">
        <f t="shared" si="5"/>
        <v>0.6</v>
      </c>
    </row>
    <row r="40" spans="1:9" x14ac:dyDescent="0.25">
      <c r="A40" s="39" t="s">
        <v>142</v>
      </c>
      <c r="B40" s="40" t="s">
        <v>420</v>
      </c>
      <c r="C40" s="40" t="s">
        <v>427</v>
      </c>
      <c r="D40" s="40" t="s">
        <v>428</v>
      </c>
      <c r="E40" s="23">
        <v>2</v>
      </c>
      <c r="F40" s="40" t="s">
        <v>436</v>
      </c>
      <c r="G40" s="40" t="s">
        <v>437</v>
      </c>
      <c r="H40" s="41" t="s">
        <v>382</v>
      </c>
      <c r="I40" s="25">
        <f t="shared" si="5"/>
        <v>0.6</v>
      </c>
    </row>
    <row r="41" spans="1:9" x14ac:dyDescent="0.25">
      <c r="A41" s="39" t="s">
        <v>142</v>
      </c>
      <c r="B41" s="40" t="s">
        <v>420</v>
      </c>
      <c r="C41" s="40" t="s">
        <v>438</v>
      </c>
      <c r="D41" s="40" t="s">
        <v>439</v>
      </c>
      <c r="E41" s="23">
        <v>2</v>
      </c>
      <c r="F41" s="40" t="s">
        <v>440</v>
      </c>
      <c r="G41" s="40" t="s">
        <v>441</v>
      </c>
      <c r="H41" s="41" t="s">
        <v>382</v>
      </c>
      <c r="I41" s="25">
        <f t="shared" si="5"/>
        <v>0.6</v>
      </c>
    </row>
    <row r="42" spans="1:9" x14ac:dyDescent="0.25">
      <c r="A42" s="39" t="s">
        <v>142</v>
      </c>
      <c r="B42" s="40" t="s">
        <v>420</v>
      </c>
      <c r="C42" s="40" t="s">
        <v>438</v>
      </c>
      <c r="D42" s="40" t="s">
        <v>439</v>
      </c>
      <c r="E42" s="23">
        <v>2</v>
      </c>
      <c r="F42" s="40" t="s">
        <v>442</v>
      </c>
      <c r="G42" s="40" t="s">
        <v>443</v>
      </c>
      <c r="H42" s="41" t="s">
        <v>382</v>
      </c>
      <c r="I42" s="25">
        <f t="shared" si="5"/>
        <v>0.6</v>
      </c>
    </row>
    <row r="43" spans="1:9" x14ac:dyDescent="0.25">
      <c r="A43" s="39" t="s">
        <v>142</v>
      </c>
      <c r="B43" s="40" t="s">
        <v>420</v>
      </c>
      <c r="C43" s="40" t="s">
        <v>438</v>
      </c>
      <c r="D43" s="40" t="s">
        <v>439</v>
      </c>
      <c r="E43" s="23">
        <v>2</v>
      </c>
      <c r="F43" s="40" t="s">
        <v>444</v>
      </c>
      <c r="G43" s="40" t="s">
        <v>445</v>
      </c>
      <c r="H43" s="41" t="s">
        <v>382</v>
      </c>
      <c r="I43" s="25">
        <f t="shared" si="5"/>
        <v>0.6</v>
      </c>
    </row>
    <row r="44" spans="1:9" x14ac:dyDescent="0.25">
      <c r="A44" s="39" t="s">
        <v>142</v>
      </c>
      <c r="B44" s="40" t="s">
        <v>420</v>
      </c>
      <c r="C44" s="40" t="s">
        <v>446</v>
      </c>
      <c r="D44" s="40" t="s">
        <v>447</v>
      </c>
      <c r="E44" s="23">
        <v>2</v>
      </c>
      <c r="F44" s="40" t="s">
        <v>448</v>
      </c>
      <c r="G44" s="40" t="s">
        <v>449</v>
      </c>
      <c r="H44" s="41" t="s">
        <v>382</v>
      </c>
      <c r="I44" s="25">
        <f t="shared" si="5"/>
        <v>0.6</v>
      </c>
    </row>
    <row r="45" spans="1:9" x14ac:dyDescent="0.25">
      <c r="A45" s="39" t="s">
        <v>142</v>
      </c>
      <c r="B45" s="40" t="s">
        <v>420</v>
      </c>
      <c r="C45" s="40" t="s">
        <v>446</v>
      </c>
      <c r="D45" s="40" t="s">
        <v>447</v>
      </c>
      <c r="E45" s="23">
        <v>2</v>
      </c>
      <c r="F45" s="40" t="s">
        <v>450</v>
      </c>
      <c r="G45" s="40" t="s">
        <v>451</v>
      </c>
      <c r="H45" s="41" t="s">
        <v>382</v>
      </c>
      <c r="I45" s="25">
        <f t="shared" si="5"/>
        <v>0.6</v>
      </c>
    </row>
    <row r="46" spans="1:9" x14ac:dyDescent="0.25">
      <c r="A46" s="39" t="s">
        <v>142</v>
      </c>
      <c r="B46" s="40" t="s">
        <v>420</v>
      </c>
      <c r="C46" s="40" t="s">
        <v>446</v>
      </c>
      <c r="D46" s="40" t="s">
        <v>447</v>
      </c>
      <c r="E46" s="23">
        <v>2</v>
      </c>
      <c r="F46" s="40" t="s">
        <v>452</v>
      </c>
      <c r="G46" s="40" t="s">
        <v>453</v>
      </c>
      <c r="H46" s="41" t="s">
        <v>382</v>
      </c>
      <c r="I46" s="25">
        <f t="shared" si="5"/>
        <v>0.6</v>
      </c>
    </row>
    <row r="47" spans="1:9" x14ac:dyDescent="0.25">
      <c r="A47" s="39" t="s">
        <v>142</v>
      </c>
      <c r="B47" s="40" t="s">
        <v>420</v>
      </c>
      <c r="C47" s="40" t="s">
        <v>454</v>
      </c>
      <c r="D47" s="40" t="s">
        <v>369</v>
      </c>
      <c r="E47" s="23">
        <v>1</v>
      </c>
      <c r="F47" s="40"/>
      <c r="G47" s="40"/>
      <c r="H47" s="41"/>
      <c r="I47" s="25">
        <f t="shared" si="5"/>
        <v>0.6</v>
      </c>
    </row>
    <row r="48" spans="1:9" x14ac:dyDescent="0.25">
      <c r="A48" s="39" t="s">
        <v>142</v>
      </c>
      <c r="B48" s="40" t="s">
        <v>420</v>
      </c>
      <c r="C48" s="40" t="s">
        <v>455</v>
      </c>
      <c r="D48" s="40" t="s">
        <v>369</v>
      </c>
      <c r="E48" s="23">
        <v>1</v>
      </c>
      <c r="F48" s="40"/>
      <c r="G48" s="40"/>
      <c r="H48" s="41"/>
      <c r="I48" s="25">
        <f t="shared" si="5"/>
        <v>0.6</v>
      </c>
    </row>
    <row r="49" spans="1:9" x14ac:dyDescent="0.25">
      <c r="A49" s="39" t="s">
        <v>142</v>
      </c>
      <c r="B49" s="40" t="s">
        <v>420</v>
      </c>
      <c r="C49" s="40" t="s">
        <v>456</v>
      </c>
      <c r="D49" s="40" t="s">
        <v>369</v>
      </c>
      <c r="E49" s="23">
        <v>1</v>
      </c>
      <c r="F49" s="40"/>
      <c r="G49" s="40"/>
      <c r="H49" s="41"/>
      <c r="I49" s="25">
        <f t="shared" si="5"/>
        <v>0.6</v>
      </c>
    </row>
    <row r="50" spans="1:9" x14ac:dyDescent="0.25">
      <c r="A50" s="39" t="s">
        <v>142</v>
      </c>
      <c r="B50" s="40" t="s">
        <v>420</v>
      </c>
      <c r="C50" s="40" t="s">
        <v>457</v>
      </c>
      <c r="D50" s="40" t="s">
        <v>369</v>
      </c>
      <c r="E50" s="23">
        <v>1</v>
      </c>
      <c r="F50" s="40"/>
      <c r="G50" s="40"/>
      <c r="H50" s="41"/>
      <c r="I50" s="25">
        <f t="shared" si="5"/>
        <v>0.6</v>
      </c>
    </row>
    <row r="51" spans="1:9" x14ac:dyDescent="0.25">
      <c r="A51" s="39" t="s">
        <v>142</v>
      </c>
      <c r="B51" s="40" t="s">
        <v>420</v>
      </c>
      <c r="C51" s="40" t="s">
        <v>458</v>
      </c>
      <c r="D51" s="40" t="s">
        <v>369</v>
      </c>
      <c r="E51" s="23">
        <v>1</v>
      </c>
      <c r="F51" s="40"/>
      <c r="G51" s="40"/>
      <c r="H51" s="41"/>
      <c r="I51" s="25">
        <f t="shared" si="5"/>
        <v>0.6</v>
      </c>
    </row>
    <row r="52" spans="1:9" ht="15.75" thickBot="1" x14ac:dyDescent="0.3">
      <c r="A52" s="42" t="s">
        <v>142</v>
      </c>
      <c r="B52" s="43" t="s">
        <v>420</v>
      </c>
      <c r="C52" s="43" t="s">
        <v>459</v>
      </c>
      <c r="D52" s="43" t="s">
        <v>369</v>
      </c>
      <c r="E52" s="44">
        <v>1</v>
      </c>
      <c r="F52" s="43"/>
      <c r="G52" s="43"/>
      <c r="H52" s="45"/>
      <c r="I52" s="46">
        <f t="shared" si="5"/>
        <v>0.6</v>
      </c>
    </row>
    <row r="53" spans="1:9" x14ac:dyDescent="0.25">
      <c r="A53" s="47" t="s">
        <v>140</v>
      </c>
      <c r="B53" s="48" t="s">
        <v>460</v>
      </c>
      <c r="C53" s="48" t="s">
        <v>461</v>
      </c>
      <c r="D53" s="48" t="s">
        <v>369</v>
      </c>
      <c r="E53" s="18">
        <v>3</v>
      </c>
      <c r="F53" s="48"/>
      <c r="G53" s="48"/>
      <c r="H53" s="49"/>
      <c r="I53" s="20">
        <f>((1*3)+(1*2))/((1*3)+(1*2)+(4*3)+(3*2)+(18*1))</f>
        <v>0.12195121951219512</v>
      </c>
    </row>
    <row r="54" spans="1:9" x14ac:dyDescent="0.25">
      <c r="A54" s="39" t="s">
        <v>140</v>
      </c>
      <c r="B54" s="40" t="s">
        <v>460</v>
      </c>
      <c r="C54" s="40" t="s">
        <v>462</v>
      </c>
      <c r="D54" s="40" t="s">
        <v>463</v>
      </c>
      <c r="E54" s="23">
        <v>3</v>
      </c>
      <c r="F54" s="40"/>
      <c r="G54" s="40"/>
      <c r="H54" s="41"/>
      <c r="I54" s="25">
        <f t="shared" ref="I54:I79" si="6">((1*3)+(1*2))/((1*3)+(1*2)+(4*3)+(3*2)+(18*1))</f>
        <v>0.12195121951219512</v>
      </c>
    </row>
    <row r="55" spans="1:9" x14ac:dyDescent="0.25">
      <c r="A55" s="39" t="s">
        <v>140</v>
      </c>
      <c r="B55" s="40" t="s">
        <v>460</v>
      </c>
      <c r="C55" s="40" t="s">
        <v>464</v>
      </c>
      <c r="D55" s="40" t="s">
        <v>465</v>
      </c>
      <c r="E55" s="23">
        <v>3</v>
      </c>
      <c r="F55" s="40"/>
      <c r="G55" s="40"/>
      <c r="H55" s="41"/>
      <c r="I55" s="25">
        <f t="shared" si="6"/>
        <v>0.12195121951219512</v>
      </c>
    </row>
    <row r="56" spans="1:9" x14ac:dyDescent="0.25">
      <c r="A56" s="39" t="s">
        <v>140</v>
      </c>
      <c r="B56" s="40" t="s">
        <v>460</v>
      </c>
      <c r="C56" s="40" t="s">
        <v>466</v>
      </c>
      <c r="D56" s="40" t="s">
        <v>467</v>
      </c>
      <c r="E56" s="23">
        <v>3</v>
      </c>
      <c r="F56" s="40" t="s">
        <v>468</v>
      </c>
      <c r="G56" s="40" t="s">
        <v>369</v>
      </c>
      <c r="H56" s="41" t="s">
        <v>382</v>
      </c>
      <c r="I56" s="25">
        <f t="shared" si="6"/>
        <v>0.12195121951219512</v>
      </c>
    </row>
    <row r="57" spans="1:9" x14ac:dyDescent="0.25">
      <c r="A57" s="39" t="s">
        <v>140</v>
      </c>
      <c r="B57" s="40" t="s">
        <v>460</v>
      </c>
      <c r="C57" s="40" t="s">
        <v>469</v>
      </c>
      <c r="D57" s="40" t="s">
        <v>470</v>
      </c>
      <c r="E57" s="23">
        <v>3</v>
      </c>
      <c r="F57" s="40"/>
      <c r="G57" s="40"/>
      <c r="H57" s="41"/>
      <c r="I57" s="25">
        <f t="shared" si="6"/>
        <v>0.12195121951219512</v>
      </c>
    </row>
    <row r="58" spans="1:9" x14ac:dyDescent="0.25">
      <c r="A58" s="39" t="s">
        <v>140</v>
      </c>
      <c r="B58" s="40" t="s">
        <v>460</v>
      </c>
      <c r="C58" s="40" t="s">
        <v>471</v>
      </c>
      <c r="D58" s="40" t="s">
        <v>472</v>
      </c>
      <c r="E58" s="23">
        <v>2</v>
      </c>
      <c r="F58" s="40"/>
      <c r="G58" s="40"/>
      <c r="H58" s="41"/>
      <c r="I58" s="25">
        <f t="shared" si="6"/>
        <v>0.12195121951219512</v>
      </c>
    </row>
    <row r="59" spans="1:9" x14ac:dyDescent="0.25">
      <c r="A59" s="39" t="s">
        <v>140</v>
      </c>
      <c r="B59" s="40" t="s">
        <v>460</v>
      </c>
      <c r="C59" s="40" t="s">
        <v>473</v>
      </c>
      <c r="D59" s="40" t="s">
        <v>474</v>
      </c>
      <c r="E59" s="23">
        <v>2</v>
      </c>
      <c r="F59" s="40"/>
      <c r="G59" s="40"/>
      <c r="H59" s="41"/>
      <c r="I59" s="25">
        <f t="shared" si="6"/>
        <v>0.12195121951219512</v>
      </c>
    </row>
    <row r="60" spans="1:9" x14ac:dyDescent="0.25">
      <c r="A60" s="39" t="s">
        <v>140</v>
      </c>
      <c r="B60" s="40" t="s">
        <v>460</v>
      </c>
      <c r="C60" s="40" t="s">
        <v>475</v>
      </c>
      <c r="D60" s="40" t="s">
        <v>476</v>
      </c>
      <c r="E60" s="23">
        <v>2</v>
      </c>
      <c r="F60" s="40" t="s">
        <v>477</v>
      </c>
      <c r="G60" s="40" t="s">
        <v>369</v>
      </c>
      <c r="H60" s="41" t="s">
        <v>361</v>
      </c>
      <c r="I60" s="25">
        <f t="shared" si="6"/>
        <v>0.12195121951219512</v>
      </c>
    </row>
    <row r="61" spans="1:9" x14ac:dyDescent="0.25">
      <c r="A61" s="39" t="s">
        <v>140</v>
      </c>
      <c r="B61" s="40" t="s">
        <v>460</v>
      </c>
      <c r="C61" s="40" t="s">
        <v>478</v>
      </c>
      <c r="D61" s="40" t="s">
        <v>479</v>
      </c>
      <c r="E61" s="23">
        <v>2</v>
      </c>
      <c r="F61" s="40"/>
      <c r="G61" s="40"/>
      <c r="H61" s="41"/>
      <c r="I61" s="25">
        <f t="shared" si="6"/>
        <v>0.12195121951219512</v>
      </c>
    </row>
    <row r="62" spans="1:9" x14ac:dyDescent="0.25">
      <c r="A62" s="39" t="s">
        <v>140</v>
      </c>
      <c r="B62" s="40" t="s">
        <v>460</v>
      </c>
      <c r="C62" s="40" t="s">
        <v>480</v>
      </c>
      <c r="D62" s="40" t="s">
        <v>369</v>
      </c>
      <c r="E62" s="23">
        <v>1</v>
      </c>
      <c r="F62" s="40"/>
      <c r="G62" s="40"/>
      <c r="H62" s="41"/>
      <c r="I62" s="25">
        <f t="shared" si="6"/>
        <v>0.12195121951219512</v>
      </c>
    </row>
    <row r="63" spans="1:9" x14ac:dyDescent="0.25">
      <c r="A63" s="39" t="s">
        <v>140</v>
      </c>
      <c r="B63" s="40" t="s">
        <v>460</v>
      </c>
      <c r="C63" s="40" t="s">
        <v>481</v>
      </c>
      <c r="D63" s="40" t="s">
        <v>369</v>
      </c>
      <c r="E63" s="23">
        <v>1</v>
      </c>
      <c r="F63" s="40"/>
      <c r="G63" s="40"/>
      <c r="H63" s="41"/>
      <c r="I63" s="25">
        <f t="shared" si="6"/>
        <v>0.12195121951219512</v>
      </c>
    </row>
    <row r="64" spans="1:9" x14ac:dyDescent="0.25">
      <c r="A64" s="39" t="s">
        <v>140</v>
      </c>
      <c r="B64" s="40" t="s">
        <v>460</v>
      </c>
      <c r="C64" s="40" t="s">
        <v>482</v>
      </c>
      <c r="D64" s="40" t="s">
        <v>369</v>
      </c>
      <c r="E64" s="23">
        <v>1</v>
      </c>
      <c r="F64" s="40"/>
      <c r="G64" s="40"/>
      <c r="H64" s="41"/>
      <c r="I64" s="25">
        <f t="shared" si="6"/>
        <v>0.12195121951219512</v>
      </c>
    </row>
    <row r="65" spans="1:9" x14ac:dyDescent="0.25">
      <c r="A65" s="39" t="s">
        <v>140</v>
      </c>
      <c r="B65" s="40" t="s">
        <v>460</v>
      </c>
      <c r="C65" s="40" t="s">
        <v>483</v>
      </c>
      <c r="D65" s="40" t="s">
        <v>369</v>
      </c>
      <c r="E65" s="23">
        <v>1</v>
      </c>
      <c r="F65" s="40"/>
      <c r="G65" s="40"/>
      <c r="H65" s="41"/>
      <c r="I65" s="25">
        <f t="shared" si="6"/>
        <v>0.12195121951219512</v>
      </c>
    </row>
    <row r="66" spans="1:9" x14ac:dyDescent="0.25">
      <c r="A66" s="39" t="s">
        <v>140</v>
      </c>
      <c r="B66" s="40" t="s">
        <v>460</v>
      </c>
      <c r="C66" s="40" t="s">
        <v>484</v>
      </c>
      <c r="D66" s="40" t="s">
        <v>369</v>
      </c>
      <c r="E66" s="23">
        <v>1</v>
      </c>
      <c r="F66" s="40"/>
      <c r="G66" s="40"/>
      <c r="H66" s="41"/>
      <c r="I66" s="25">
        <f t="shared" si="6"/>
        <v>0.12195121951219512</v>
      </c>
    </row>
    <row r="67" spans="1:9" x14ac:dyDescent="0.25">
      <c r="A67" s="39" t="s">
        <v>140</v>
      </c>
      <c r="B67" s="40" t="s">
        <v>460</v>
      </c>
      <c r="C67" s="40" t="s">
        <v>485</v>
      </c>
      <c r="D67" s="40" t="s">
        <v>369</v>
      </c>
      <c r="E67" s="23">
        <v>1</v>
      </c>
      <c r="F67" s="40"/>
      <c r="G67" s="40"/>
      <c r="H67" s="41"/>
      <c r="I67" s="25">
        <f t="shared" si="6"/>
        <v>0.12195121951219512</v>
      </c>
    </row>
    <row r="68" spans="1:9" x14ac:dyDescent="0.25">
      <c r="A68" s="39" t="s">
        <v>140</v>
      </c>
      <c r="B68" s="40" t="s">
        <v>460</v>
      </c>
      <c r="C68" s="40" t="s">
        <v>486</v>
      </c>
      <c r="D68" s="40" t="s">
        <v>369</v>
      </c>
      <c r="E68" s="23">
        <v>1</v>
      </c>
      <c r="F68" s="40"/>
      <c r="G68" s="40"/>
      <c r="H68" s="41"/>
      <c r="I68" s="25">
        <f t="shared" si="6"/>
        <v>0.12195121951219512</v>
      </c>
    </row>
    <row r="69" spans="1:9" x14ac:dyDescent="0.25">
      <c r="A69" s="39" t="s">
        <v>140</v>
      </c>
      <c r="B69" s="40" t="s">
        <v>460</v>
      </c>
      <c r="C69" s="40" t="s">
        <v>487</v>
      </c>
      <c r="D69" s="40" t="s">
        <v>369</v>
      </c>
      <c r="E69" s="23">
        <v>1</v>
      </c>
      <c r="F69" s="40"/>
      <c r="G69" s="40"/>
      <c r="H69" s="41"/>
      <c r="I69" s="25">
        <f t="shared" si="6"/>
        <v>0.12195121951219512</v>
      </c>
    </row>
    <row r="70" spans="1:9" x14ac:dyDescent="0.25">
      <c r="A70" s="39" t="s">
        <v>140</v>
      </c>
      <c r="B70" s="40" t="s">
        <v>460</v>
      </c>
      <c r="C70" s="40" t="s">
        <v>488</v>
      </c>
      <c r="D70" s="40" t="s">
        <v>369</v>
      </c>
      <c r="E70" s="23">
        <v>1</v>
      </c>
      <c r="F70" s="40"/>
      <c r="G70" s="40"/>
      <c r="H70" s="41"/>
      <c r="I70" s="25">
        <f t="shared" si="6"/>
        <v>0.12195121951219512</v>
      </c>
    </row>
    <row r="71" spans="1:9" x14ac:dyDescent="0.25">
      <c r="A71" s="39" t="s">
        <v>140</v>
      </c>
      <c r="B71" s="40" t="s">
        <v>460</v>
      </c>
      <c r="C71" s="40" t="s">
        <v>489</v>
      </c>
      <c r="D71" s="40" t="s">
        <v>369</v>
      </c>
      <c r="E71" s="23">
        <v>1</v>
      </c>
      <c r="F71" s="40"/>
      <c r="G71" s="40"/>
      <c r="H71" s="41"/>
      <c r="I71" s="25">
        <f t="shared" si="6"/>
        <v>0.12195121951219512</v>
      </c>
    </row>
    <row r="72" spans="1:9" x14ac:dyDescent="0.25">
      <c r="A72" s="39" t="s">
        <v>140</v>
      </c>
      <c r="B72" s="40" t="s">
        <v>460</v>
      </c>
      <c r="C72" s="40" t="s">
        <v>490</v>
      </c>
      <c r="D72" s="40" t="s">
        <v>369</v>
      </c>
      <c r="E72" s="23">
        <v>1</v>
      </c>
      <c r="F72" s="40"/>
      <c r="G72" s="40"/>
      <c r="H72" s="41"/>
      <c r="I72" s="25">
        <f t="shared" si="6"/>
        <v>0.12195121951219512</v>
      </c>
    </row>
    <row r="73" spans="1:9" x14ac:dyDescent="0.25">
      <c r="A73" s="39" t="s">
        <v>140</v>
      </c>
      <c r="B73" s="40" t="s">
        <v>460</v>
      </c>
      <c r="C73" s="40" t="s">
        <v>491</v>
      </c>
      <c r="D73" s="40" t="s">
        <v>369</v>
      </c>
      <c r="E73" s="23">
        <v>1</v>
      </c>
      <c r="F73" s="40"/>
      <c r="G73" s="40"/>
      <c r="H73" s="41"/>
      <c r="I73" s="25">
        <f t="shared" si="6"/>
        <v>0.12195121951219512</v>
      </c>
    </row>
    <row r="74" spans="1:9" x14ac:dyDescent="0.25">
      <c r="A74" s="39" t="s">
        <v>140</v>
      </c>
      <c r="B74" s="40" t="s">
        <v>460</v>
      </c>
      <c r="C74" s="40" t="s">
        <v>492</v>
      </c>
      <c r="D74" s="40" t="s">
        <v>369</v>
      </c>
      <c r="E74" s="23">
        <v>1</v>
      </c>
      <c r="F74" s="40"/>
      <c r="G74" s="40"/>
      <c r="H74" s="41"/>
      <c r="I74" s="25">
        <f t="shared" si="6"/>
        <v>0.12195121951219512</v>
      </c>
    </row>
    <row r="75" spans="1:9" x14ac:dyDescent="0.25">
      <c r="A75" s="39" t="s">
        <v>140</v>
      </c>
      <c r="B75" s="40" t="s">
        <v>460</v>
      </c>
      <c r="C75" s="40" t="s">
        <v>493</v>
      </c>
      <c r="D75" s="40" t="s">
        <v>369</v>
      </c>
      <c r="E75" s="23">
        <v>1</v>
      </c>
      <c r="F75" s="40"/>
      <c r="G75" s="40"/>
      <c r="H75" s="41"/>
      <c r="I75" s="25">
        <f t="shared" si="6"/>
        <v>0.12195121951219512</v>
      </c>
    </row>
    <row r="76" spans="1:9" x14ac:dyDescent="0.25">
      <c r="A76" s="39" t="s">
        <v>140</v>
      </c>
      <c r="B76" s="40" t="s">
        <v>460</v>
      </c>
      <c r="C76" s="40" t="s">
        <v>494</v>
      </c>
      <c r="D76" s="40" t="s">
        <v>369</v>
      </c>
      <c r="E76" s="23">
        <v>1</v>
      </c>
      <c r="F76" s="40"/>
      <c r="G76" s="40"/>
      <c r="H76" s="41"/>
      <c r="I76" s="25">
        <f t="shared" si="6"/>
        <v>0.12195121951219512</v>
      </c>
    </row>
    <row r="77" spans="1:9" x14ac:dyDescent="0.25">
      <c r="A77" s="39" t="s">
        <v>140</v>
      </c>
      <c r="B77" s="40" t="s">
        <v>460</v>
      </c>
      <c r="C77" s="40" t="s">
        <v>495</v>
      </c>
      <c r="D77" s="40" t="s">
        <v>369</v>
      </c>
      <c r="E77" s="23">
        <v>1</v>
      </c>
      <c r="F77" s="40"/>
      <c r="G77" s="40"/>
      <c r="H77" s="41"/>
      <c r="I77" s="25">
        <f t="shared" si="6"/>
        <v>0.12195121951219512</v>
      </c>
    </row>
    <row r="78" spans="1:9" x14ac:dyDescent="0.25">
      <c r="A78" s="39" t="s">
        <v>140</v>
      </c>
      <c r="B78" s="40" t="s">
        <v>460</v>
      </c>
      <c r="C78" s="40" t="s">
        <v>496</v>
      </c>
      <c r="D78" s="40" t="s">
        <v>369</v>
      </c>
      <c r="E78" s="23">
        <v>1</v>
      </c>
      <c r="F78" s="40"/>
      <c r="G78" s="40"/>
      <c r="H78" s="41"/>
      <c r="I78" s="25">
        <f t="shared" si="6"/>
        <v>0.12195121951219512</v>
      </c>
    </row>
    <row r="79" spans="1:9" ht="15.75" thickBot="1" x14ac:dyDescent="0.3">
      <c r="A79" s="50" t="s">
        <v>140</v>
      </c>
      <c r="B79" s="32" t="s">
        <v>460</v>
      </c>
      <c r="C79" s="32" t="s">
        <v>368</v>
      </c>
      <c r="D79" s="32" t="s">
        <v>369</v>
      </c>
      <c r="E79" s="28">
        <v>1</v>
      </c>
      <c r="F79" s="32"/>
      <c r="G79" s="32"/>
      <c r="H79" s="33"/>
      <c r="I79" s="30">
        <f t="shared" si="6"/>
        <v>0.12195121951219512</v>
      </c>
    </row>
    <row r="80" spans="1:9" x14ac:dyDescent="0.25">
      <c r="A80" s="34" t="s">
        <v>144</v>
      </c>
      <c r="B80" s="35" t="s">
        <v>497</v>
      </c>
      <c r="C80" s="35" t="s">
        <v>498</v>
      </c>
      <c r="D80" s="35" t="s">
        <v>499</v>
      </c>
      <c r="E80" s="36">
        <v>2</v>
      </c>
      <c r="F80" s="35" t="s">
        <v>500</v>
      </c>
      <c r="G80" s="35" t="s">
        <v>501</v>
      </c>
      <c r="H80" s="37" t="s">
        <v>502</v>
      </c>
      <c r="I80" s="38">
        <f>(2*2)/((2*2)+(2*1))</f>
        <v>0.66666666666666663</v>
      </c>
    </row>
    <row r="81" spans="1:9" x14ac:dyDescent="0.25">
      <c r="A81" s="39" t="s">
        <v>144</v>
      </c>
      <c r="B81" s="40" t="s">
        <v>497</v>
      </c>
      <c r="C81" s="40" t="s">
        <v>503</v>
      </c>
      <c r="D81" s="40" t="s">
        <v>504</v>
      </c>
      <c r="E81" s="23">
        <v>2</v>
      </c>
      <c r="F81" s="40" t="s">
        <v>505</v>
      </c>
      <c r="G81" s="40" t="s">
        <v>506</v>
      </c>
      <c r="H81" s="41" t="s">
        <v>361</v>
      </c>
      <c r="I81" s="25">
        <f t="shared" ref="I81:I83" si="7">(2*2)/((2*2)+(2*1))</f>
        <v>0.66666666666666663</v>
      </c>
    </row>
    <row r="82" spans="1:9" x14ac:dyDescent="0.25">
      <c r="A82" s="39" t="s">
        <v>144</v>
      </c>
      <c r="B82" s="40" t="s">
        <v>497</v>
      </c>
      <c r="C82" s="40" t="s">
        <v>507</v>
      </c>
      <c r="D82" s="40" t="s">
        <v>369</v>
      </c>
      <c r="E82" s="23">
        <v>1</v>
      </c>
      <c r="F82" s="40"/>
      <c r="G82" s="40"/>
      <c r="H82" s="41"/>
      <c r="I82" s="25">
        <f t="shared" si="7"/>
        <v>0.66666666666666663</v>
      </c>
    </row>
    <row r="83" spans="1:9" ht="15.75" thickBot="1" x14ac:dyDescent="0.3">
      <c r="A83" s="42" t="s">
        <v>144</v>
      </c>
      <c r="B83" s="43" t="s">
        <v>497</v>
      </c>
      <c r="C83" s="43" t="s">
        <v>508</v>
      </c>
      <c r="D83" s="43" t="s">
        <v>369</v>
      </c>
      <c r="E83" s="44">
        <v>1</v>
      </c>
      <c r="F83" s="43"/>
      <c r="G83" s="43"/>
      <c r="H83" s="45"/>
      <c r="I83" s="46">
        <f t="shared" si="7"/>
        <v>0.66666666666666663</v>
      </c>
    </row>
    <row r="84" spans="1:9" x14ac:dyDescent="0.25">
      <c r="A84" s="47" t="s">
        <v>17</v>
      </c>
      <c r="B84" s="48" t="s">
        <v>509</v>
      </c>
      <c r="C84" s="48" t="s">
        <v>510</v>
      </c>
      <c r="D84" s="48" t="s">
        <v>511</v>
      </c>
      <c r="E84" s="18">
        <v>3</v>
      </c>
      <c r="F84" s="48"/>
      <c r="G84" s="48"/>
      <c r="H84" s="49"/>
      <c r="I84" s="20">
        <f>(1*3)/((1*3)+(1*3)+(2*2)+(9*1))</f>
        <v>0.15789473684210525</v>
      </c>
    </row>
    <row r="85" spans="1:9" x14ac:dyDescent="0.25">
      <c r="A85" s="39" t="s">
        <v>17</v>
      </c>
      <c r="B85" s="40" t="s">
        <v>509</v>
      </c>
      <c r="C85" s="40" t="s">
        <v>512</v>
      </c>
      <c r="D85" s="40" t="s">
        <v>513</v>
      </c>
      <c r="E85" s="23">
        <v>3</v>
      </c>
      <c r="F85" s="40" t="s">
        <v>514</v>
      </c>
      <c r="G85" s="40" t="s">
        <v>515</v>
      </c>
      <c r="H85" s="41" t="s">
        <v>361</v>
      </c>
      <c r="I85" s="25">
        <f t="shared" ref="I85:I98" si="8">(1*3)/((1*3)+(1*3)+(2*2)+(9*1))</f>
        <v>0.15789473684210525</v>
      </c>
    </row>
    <row r="86" spans="1:9" x14ac:dyDescent="0.25">
      <c r="A86" s="39" t="s">
        <v>17</v>
      </c>
      <c r="B86" s="40" t="s">
        <v>509</v>
      </c>
      <c r="C86" s="40" t="s">
        <v>512</v>
      </c>
      <c r="D86" s="40" t="s">
        <v>513</v>
      </c>
      <c r="E86" s="23">
        <v>3</v>
      </c>
      <c r="F86" s="40" t="s">
        <v>516</v>
      </c>
      <c r="G86" s="40" t="s">
        <v>517</v>
      </c>
      <c r="H86" s="41" t="s">
        <v>361</v>
      </c>
      <c r="I86" s="25">
        <f t="shared" si="8"/>
        <v>0.15789473684210525</v>
      </c>
    </row>
    <row r="87" spans="1:9" x14ac:dyDescent="0.25">
      <c r="A87" s="39" t="s">
        <v>17</v>
      </c>
      <c r="B87" s="40" t="s">
        <v>509</v>
      </c>
      <c r="C87" s="40" t="s">
        <v>512</v>
      </c>
      <c r="D87" s="40" t="s">
        <v>513</v>
      </c>
      <c r="E87" s="23">
        <v>3</v>
      </c>
      <c r="F87" s="40" t="s">
        <v>518</v>
      </c>
      <c r="G87" s="40" t="s">
        <v>519</v>
      </c>
      <c r="H87" s="41" t="s">
        <v>361</v>
      </c>
      <c r="I87" s="25">
        <f t="shared" si="8"/>
        <v>0.15789473684210525</v>
      </c>
    </row>
    <row r="88" spans="1:9" x14ac:dyDescent="0.25">
      <c r="A88" s="39" t="s">
        <v>17</v>
      </c>
      <c r="B88" s="40" t="s">
        <v>509</v>
      </c>
      <c r="C88" s="40" t="s">
        <v>520</v>
      </c>
      <c r="D88" s="40" t="s">
        <v>521</v>
      </c>
      <c r="E88" s="23">
        <v>2</v>
      </c>
      <c r="F88" s="40"/>
      <c r="G88" s="40"/>
      <c r="H88" s="41"/>
      <c r="I88" s="25">
        <f t="shared" si="8"/>
        <v>0.15789473684210525</v>
      </c>
    </row>
    <row r="89" spans="1:9" x14ac:dyDescent="0.25">
      <c r="A89" s="39" t="s">
        <v>17</v>
      </c>
      <c r="B89" s="40" t="s">
        <v>509</v>
      </c>
      <c r="C89" s="40" t="s">
        <v>522</v>
      </c>
      <c r="D89" s="40" t="s">
        <v>523</v>
      </c>
      <c r="E89" s="23">
        <v>2</v>
      </c>
      <c r="F89" s="40"/>
      <c r="G89" s="40"/>
      <c r="H89" s="41"/>
      <c r="I89" s="25">
        <f t="shared" si="8"/>
        <v>0.15789473684210525</v>
      </c>
    </row>
    <row r="90" spans="1:9" x14ac:dyDescent="0.25">
      <c r="A90" s="39" t="s">
        <v>17</v>
      </c>
      <c r="B90" s="40" t="s">
        <v>509</v>
      </c>
      <c r="C90" s="40" t="s">
        <v>524</v>
      </c>
      <c r="D90" s="40" t="s">
        <v>369</v>
      </c>
      <c r="E90" s="23">
        <v>1</v>
      </c>
      <c r="F90" s="40"/>
      <c r="G90" s="40"/>
      <c r="H90" s="41"/>
      <c r="I90" s="25">
        <f t="shared" si="8"/>
        <v>0.15789473684210525</v>
      </c>
    </row>
    <row r="91" spans="1:9" x14ac:dyDescent="0.25">
      <c r="A91" s="39" t="s">
        <v>17</v>
      </c>
      <c r="B91" s="40" t="s">
        <v>509</v>
      </c>
      <c r="C91" s="40" t="s">
        <v>525</v>
      </c>
      <c r="D91" s="40" t="s">
        <v>369</v>
      </c>
      <c r="E91" s="23">
        <v>1</v>
      </c>
      <c r="F91" s="40"/>
      <c r="G91" s="40"/>
      <c r="H91" s="41"/>
      <c r="I91" s="25">
        <f t="shared" si="8"/>
        <v>0.15789473684210525</v>
      </c>
    </row>
    <row r="92" spans="1:9" x14ac:dyDescent="0.25">
      <c r="A92" s="39" t="s">
        <v>17</v>
      </c>
      <c r="B92" s="40" t="s">
        <v>509</v>
      </c>
      <c r="C92" s="40" t="s">
        <v>526</v>
      </c>
      <c r="D92" s="40" t="s">
        <v>369</v>
      </c>
      <c r="E92" s="23">
        <v>1</v>
      </c>
      <c r="F92" s="40"/>
      <c r="G92" s="40"/>
      <c r="H92" s="41"/>
      <c r="I92" s="25">
        <f t="shared" si="8"/>
        <v>0.15789473684210525</v>
      </c>
    </row>
    <row r="93" spans="1:9" x14ac:dyDescent="0.25">
      <c r="A93" s="39" t="s">
        <v>17</v>
      </c>
      <c r="B93" s="40" t="s">
        <v>509</v>
      </c>
      <c r="C93" s="40" t="s">
        <v>527</v>
      </c>
      <c r="D93" s="40" t="s">
        <v>369</v>
      </c>
      <c r="E93" s="23">
        <v>1</v>
      </c>
      <c r="F93" s="40"/>
      <c r="G93" s="40"/>
      <c r="H93" s="41"/>
      <c r="I93" s="25">
        <f t="shared" si="8"/>
        <v>0.15789473684210525</v>
      </c>
    </row>
    <row r="94" spans="1:9" x14ac:dyDescent="0.25">
      <c r="A94" s="39" t="s">
        <v>17</v>
      </c>
      <c r="B94" s="40" t="s">
        <v>509</v>
      </c>
      <c r="C94" s="40" t="s">
        <v>528</v>
      </c>
      <c r="D94" s="40" t="s">
        <v>369</v>
      </c>
      <c r="E94" s="23">
        <v>1</v>
      </c>
      <c r="F94" s="40"/>
      <c r="G94" s="40"/>
      <c r="H94" s="41"/>
      <c r="I94" s="25">
        <f t="shared" si="8"/>
        <v>0.15789473684210525</v>
      </c>
    </row>
    <row r="95" spans="1:9" x14ac:dyDescent="0.25">
      <c r="A95" s="39" t="s">
        <v>17</v>
      </c>
      <c r="B95" s="40" t="s">
        <v>509</v>
      </c>
      <c r="C95" s="40" t="s">
        <v>529</v>
      </c>
      <c r="D95" s="40" t="s">
        <v>369</v>
      </c>
      <c r="E95" s="23">
        <v>1</v>
      </c>
      <c r="F95" s="40"/>
      <c r="G95" s="40"/>
      <c r="H95" s="41"/>
      <c r="I95" s="25">
        <f t="shared" si="8"/>
        <v>0.15789473684210525</v>
      </c>
    </row>
    <row r="96" spans="1:9" x14ac:dyDescent="0.25">
      <c r="A96" s="39" t="s">
        <v>17</v>
      </c>
      <c r="B96" s="40" t="s">
        <v>509</v>
      </c>
      <c r="C96" s="40" t="s">
        <v>530</v>
      </c>
      <c r="D96" s="40" t="s">
        <v>369</v>
      </c>
      <c r="E96" s="23">
        <v>1</v>
      </c>
      <c r="F96" s="40"/>
      <c r="G96" s="40"/>
      <c r="H96" s="41"/>
      <c r="I96" s="25">
        <f t="shared" si="8"/>
        <v>0.15789473684210525</v>
      </c>
    </row>
    <row r="97" spans="1:9" x14ac:dyDescent="0.25">
      <c r="A97" s="39" t="s">
        <v>17</v>
      </c>
      <c r="B97" s="40" t="s">
        <v>509</v>
      </c>
      <c r="C97" s="40" t="s">
        <v>531</v>
      </c>
      <c r="D97" s="40" t="s">
        <v>369</v>
      </c>
      <c r="E97" s="23">
        <v>1</v>
      </c>
      <c r="F97" s="40"/>
      <c r="G97" s="40"/>
      <c r="H97" s="41"/>
      <c r="I97" s="25">
        <f t="shared" si="8"/>
        <v>0.15789473684210525</v>
      </c>
    </row>
    <row r="98" spans="1:9" ht="15.75" thickBot="1" x14ac:dyDescent="0.3">
      <c r="A98" s="50" t="s">
        <v>17</v>
      </c>
      <c r="B98" s="32" t="s">
        <v>509</v>
      </c>
      <c r="C98" s="32" t="s">
        <v>532</v>
      </c>
      <c r="D98" s="32" t="s">
        <v>369</v>
      </c>
      <c r="E98" s="28">
        <v>1</v>
      </c>
      <c r="F98" s="32"/>
      <c r="G98" s="32"/>
      <c r="H98" s="33"/>
      <c r="I98" s="30">
        <f t="shared" si="8"/>
        <v>0.15789473684210525</v>
      </c>
    </row>
    <row r="99" spans="1:9" x14ac:dyDescent="0.25">
      <c r="A99" s="34" t="s">
        <v>186</v>
      </c>
      <c r="B99" s="35" t="s">
        <v>533</v>
      </c>
      <c r="C99" s="35" t="s">
        <v>510</v>
      </c>
      <c r="D99" s="35" t="s">
        <v>534</v>
      </c>
      <c r="E99" s="36">
        <v>3</v>
      </c>
      <c r="F99" s="35" t="s">
        <v>535</v>
      </c>
      <c r="G99" s="35" t="s">
        <v>536</v>
      </c>
      <c r="H99" s="37" t="s">
        <v>537</v>
      </c>
      <c r="I99" s="38">
        <f>((1*3)+(1*2))/((1*3)+(1*2)+(1*2)+(6*1))</f>
        <v>0.38461538461538464</v>
      </c>
    </row>
    <row r="100" spans="1:9" x14ac:dyDescent="0.25">
      <c r="A100" s="39" t="s">
        <v>186</v>
      </c>
      <c r="B100" s="40" t="s">
        <v>533</v>
      </c>
      <c r="C100" s="40" t="s">
        <v>538</v>
      </c>
      <c r="D100" s="40" t="s">
        <v>539</v>
      </c>
      <c r="E100" s="23">
        <v>2</v>
      </c>
      <c r="F100" s="40" t="s">
        <v>540</v>
      </c>
      <c r="G100" s="40" t="s">
        <v>541</v>
      </c>
      <c r="H100" s="41" t="s">
        <v>361</v>
      </c>
      <c r="I100" s="25">
        <f t="shared" ref="I100:I107" si="9">((1*3)+(1*2))/((1*3)+(1*2)+(1*2)+(6*1))</f>
        <v>0.38461538461538464</v>
      </c>
    </row>
    <row r="101" spans="1:9" x14ac:dyDescent="0.25">
      <c r="A101" s="39" t="s">
        <v>186</v>
      </c>
      <c r="B101" s="40" t="s">
        <v>533</v>
      </c>
      <c r="C101" s="40" t="s">
        <v>542</v>
      </c>
      <c r="D101" s="40" t="s">
        <v>543</v>
      </c>
      <c r="E101" s="23">
        <v>2</v>
      </c>
      <c r="F101" s="40"/>
      <c r="G101" s="40"/>
      <c r="H101" s="41"/>
      <c r="I101" s="25">
        <f t="shared" si="9"/>
        <v>0.38461538461538464</v>
      </c>
    </row>
    <row r="102" spans="1:9" x14ac:dyDescent="0.25">
      <c r="A102" s="39" t="s">
        <v>186</v>
      </c>
      <c r="B102" s="40" t="s">
        <v>533</v>
      </c>
      <c r="C102" s="40" t="s">
        <v>544</v>
      </c>
      <c r="D102" s="40" t="s">
        <v>369</v>
      </c>
      <c r="E102" s="23">
        <v>1</v>
      </c>
      <c r="F102" s="40"/>
      <c r="G102" s="40"/>
      <c r="H102" s="41"/>
      <c r="I102" s="25">
        <f t="shared" si="9"/>
        <v>0.38461538461538464</v>
      </c>
    </row>
    <row r="103" spans="1:9" x14ac:dyDescent="0.25">
      <c r="A103" s="39" t="s">
        <v>186</v>
      </c>
      <c r="B103" s="40" t="s">
        <v>533</v>
      </c>
      <c r="C103" s="40" t="s">
        <v>545</v>
      </c>
      <c r="D103" s="40" t="s">
        <v>369</v>
      </c>
      <c r="E103" s="23">
        <v>1</v>
      </c>
      <c r="F103" s="40"/>
      <c r="G103" s="40"/>
      <c r="H103" s="41"/>
      <c r="I103" s="25">
        <f t="shared" si="9"/>
        <v>0.38461538461538464</v>
      </c>
    </row>
    <row r="104" spans="1:9" x14ac:dyDescent="0.25">
      <c r="A104" s="39" t="s">
        <v>186</v>
      </c>
      <c r="B104" s="40" t="s">
        <v>533</v>
      </c>
      <c r="C104" s="40" t="s">
        <v>546</v>
      </c>
      <c r="D104" s="40" t="s">
        <v>369</v>
      </c>
      <c r="E104" s="23">
        <v>1</v>
      </c>
      <c r="F104" s="40"/>
      <c r="G104" s="40"/>
      <c r="H104" s="41"/>
      <c r="I104" s="25">
        <f t="shared" si="9"/>
        <v>0.38461538461538464</v>
      </c>
    </row>
    <row r="105" spans="1:9" x14ac:dyDescent="0.25">
      <c r="A105" s="39" t="s">
        <v>186</v>
      </c>
      <c r="B105" s="40" t="s">
        <v>533</v>
      </c>
      <c r="C105" s="40" t="s">
        <v>547</v>
      </c>
      <c r="D105" s="40" t="s">
        <v>369</v>
      </c>
      <c r="E105" s="23">
        <v>1</v>
      </c>
      <c r="F105" s="40"/>
      <c r="G105" s="40"/>
      <c r="H105" s="41"/>
      <c r="I105" s="25">
        <f t="shared" si="9"/>
        <v>0.38461538461538464</v>
      </c>
    </row>
    <row r="106" spans="1:9" x14ac:dyDescent="0.25">
      <c r="A106" s="39" t="s">
        <v>186</v>
      </c>
      <c r="B106" s="40" t="s">
        <v>533</v>
      </c>
      <c r="C106" s="40" t="s">
        <v>548</v>
      </c>
      <c r="D106" s="40" t="s">
        <v>369</v>
      </c>
      <c r="E106" s="23">
        <v>1</v>
      </c>
      <c r="F106" s="40"/>
      <c r="G106" s="40"/>
      <c r="H106" s="41"/>
      <c r="I106" s="25">
        <f t="shared" si="9"/>
        <v>0.38461538461538464</v>
      </c>
    </row>
    <row r="107" spans="1:9" ht="15.75" thickBot="1" x14ac:dyDescent="0.3">
      <c r="A107" s="42" t="s">
        <v>186</v>
      </c>
      <c r="B107" s="43" t="s">
        <v>533</v>
      </c>
      <c r="C107" s="43" t="s">
        <v>549</v>
      </c>
      <c r="D107" s="43" t="s">
        <v>369</v>
      </c>
      <c r="E107" s="44">
        <v>1</v>
      </c>
      <c r="F107" s="43"/>
      <c r="G107" s="43"/>
      <c r="H107" s="45"/>
      <c r="I107" s="46">
        <f t="shared" si="9"/>
        <v>0.38461538461538464</v>
      </c>
    </row>
    <row r="108" spans="1:9" x14ac:dyDescent="0.25">
      <c r="A108" s="47" t="s">
        <v>34</v>
      </c>
      <c r="B108" s="48" t="s">
        <v>550</v>
      </c>
      <c r="C108" s="48" t="s">
        <v>551</v>
      </c>
      <c r="D108" s="48" t="s">
        <v>552</v>
      </c>
      <c r="E108" s="18">
        <v>3</v>
      </c>
      <c r="F108" s="48" t="s">
        <v>553</v>
      </c>
      <c r="G108" s="48" t="s">
        <v>554</v>
      </c>
      <c r="H108" s="49" t="s">
        <v>361</v>
      </c>
      <c r="I108" s="20">
        <f>(1*3)/((1*3)+(4*1))</f>
        <v>0.42857142857142855</v>
      </c>
    </row>
    <row r="109" spans="1:9" x14ac:dyDescent="0.25">
      <c r="A109" s="39" t="s">
        <v>34</v>
      </c>
      <c r="B109" s="40" t="s">
        <v>550</v>
      </c>
      <c r="C109" s="40" t="s">
        <v>551</v>
      </c>
      <c r="D109" s="40" t="s">
        <v>552</v>
      </c>
      <c r="E109" s="23">
        <v>3</v>
      </c>
      <c r="F109" s="40" t="s">
        <v>555</v>
      </c>
      <c r="G109" s="40" t="s">
        <v>556</v>
      </c>
      <c r="H109" s="41" t="s">
        <v>361</v>
      </c>
      <c r="I109" s="25">
        <f t="shared" ref="I109:I114" si="10">(1*3)/((1*3)+(4*1))</f>
        <v>0.42857142857142855</v>
      </c>
    </row>
    <row r="110" spans="1:9" x14ac:dyDescent="0.25">
      <c r="A110" s="39" t="s">
        <v>34</v>
      </c>
      <c r="B110" s="40" t="s">
        <v>550</v>
      </c>
      <c r="C110" s="40" t="s">
        <v>551</v>
      </c>
      <c r="D110" s="40" t="s">
        <v>552</v>
      </c>
      <c r="E110" s="23">
        <v>3</v>
      </c>
      <c r="F110" s="40" t="s">
        <v>557</v>
      </c>
      <c r="G110" s="40" t="s">
        <v>558</v>
      </c>
      <c r="H110" s="41" t="s">
        <v>361</v>
      </c>
      <c r="I110" s="25">
        <f t="shared" si="10"/>
        <v>0.42857142857142855</v>
      </c>
    </row>
    <row r="111" spans="1:9" x14ac:dyDescent="0.25">
      <c r="A111" s="39" t="s">
        <v>34</v>
      </c>
      <c r="B111" s="40" t="s">
        <v>550</v>
      </c>
      <c r="C111" s="40" t="s">
        <v>559</v>
      </c>
      <c r="D111" s="40" t="s">
        <v>369</v>
      </c>
      <c r="E111" s="23">
        <v>1</v>
      </c>
      <c r="F111" s="40"/>
      <c r="G111" s="40"/>
      <c r="H111" s="41"/>
      <c r="I111" s="25">
        <f t="shared" si="10"/>
        <v>0.42857142857142855</v>
      </c>
    </row>
    <row r="112" spans="1:9" x14ac:dyDescent="0.25">
      <c r="A112" s="39" t="s">
        <v>34</v>
      </c>
      <c r="B112" s="40" t="s">
        <v>550</v>
      </c>
      <c r="C112" s="40" t="s">
        <v>560</v>
      </c>
      <c r="D112" s="40" t="s">
        <v>369</v>
      </c>
      <c r="E112" s="23">
        <v>1</v>
      </c>
      <c r="F112" s="40"/>
      <c r="G112" s="40"/>
      <c r="H112" s="41"/>
      <c r="I112" s="25">
        <f t="shared" si="10"/>
        <v>0.42857142857142855</v>
      </c>
    </row>
    <row r="113" spans="1:9" x14ac:dyDescent="0.25">
      <c r="A113" s="39" t="s">
        <v>34</v>
      </c>
      <c r="B113" s="40" t="s">
        <v>550</v>
      </c>
      <c r="C113" s="40" t="s">
        <v>561</v>
      </c>
      <c r="D113" s="40" t="s">
        <v>369</v>
      </c>
      <c r="E113" s="23">
        <v>1</v>
      </c>
      <c r="F113" s="40"/>
      <c r="G113" s="40"/>
      <c r="H113" s="41"/>
      <c r="I113" s="25">
        <f t="shared" si="10"/>
        <v>0.42857142857142855</v>
      </c>
    </row>
    <row r="114" spans="1:9" ht="15.75" thickBot="1" x14ac:dyDescent="0.3">
      <c r="A114" s="50" t="s">
        <v>34</v>
      </c>
      <c r="B114" s="32" t="s">
        <v>550</v>
      </c>
      <c r="C114" s="32" t="s">
        <v>562</v>
      </c>
      <c r="D114" s="32" t="s">
        <v>369</v>
      </c>
      <c r="E114" s="28">
        <v>1</v>
      </c>
      <c r="F114" s="32"/>
      <c r="G114" s="32"/>
      <c r="H114" s="33"/>
      <c r="I114" s="30">
        <f t="shared" si="10"/>
        <v>0.42857142857142855</v>
      </c>
    </row>
    <row r="115" spans="1:9" ht="15.75" thickBot="1" x14ac:dyDescent="0.3">
      <c r="A115" s="56" t="s">
        <v>45</v>
      </c>
      <c r="B115" s="57" t="s">
        <v>563</v>
      </c>
      <c r="C115" s="57" t="s">
        <v>564</v>
      </c>
      <c r="D115" s="57" t="s">
        <v>565</v>
      </c>
      <c r="E115" s="58">
        <v>3</v>
      </c>
      <c r="F115" s="57" t="s">
        <v>566</v>
      </c>
      <c r="G115" s="57" t="s">
        <v>369</v>
      </c>
      <c r="H115" s="59" t="s">
        <v>361</v>
      </c>
      <c r="I115" s="60">
        <f>(1*3)/(1*3)</f>
        <v>1</v>
      </c>
    </row>
    <row r="116" spans="1:9" x14ac:dyDescent="0.25">
      <c r="A116" s="47" t="s">
        <v>53</v>
      </c>
      <c r="B116" s="48" t="s">
        <v>567</v>
      </c>
      <c r="C116" s="48" t="s">
        <v>568</v>
      </c>
      <c r="D116" s="48" t="s">
        <v>569</v>
      </c>
      <c r="E116" s="18">
        <v>3</v>
      </c>
      <c r="F116" s="48"/>
      <c r="G116" s="48"/>
      <c r="H116" s="49"/>
      <c r="I116" s="20">
        <f>(2*2)/((2*2)+(1*3)+(2*1))</f>
        <v>0.44444444444444442</v>
      </c>
    </row>
    <row r="117" spans="1:9" x14ac:dyDescent="0.25">
      <c r="A117" s="39" t="s">
        <v>53</v>
      </c>
      <c r="B117" s="40" t="s">
        <v>567</v>
      </c>
      <c r="C117" s="40" t="s">
        <v>570</v>
      </c>
      <c r="D117" s="40" t="s">
        <v>571</v>
      </c>
      <c r="E117" s="23">
        <v>2</v>
      </c>
      <c r="F117" s="40" t="s">
        <v>572</v>
      </c>
      <c r="G117" s="40" t="s">
        <v>573</v>
      </c>
      <c r="H117" s="41" t="s">
        <v>361</v>
      </c>
      <c r="I117" s="25">
        <f t="shared" ref="I117:I120" si="11">(2*2)/((2*2)+(1*3)+(2*1))</f>
        <v>0.44444444444444442</v>
      </c>
    </row>
    <row r="118" spans="1:9" x14ac:dyDescent="0.25">
      <c r="A118" s="39" t="s">
        <v>53</v>
      </c>
      <c r="B118" s="40" t="s">
        <v>567</v>
      </c>
      <c r="C118" s="40" t="s">
        <v>574</v>
      </c>
      <c r="D118" s="40" t="s">
        <v>575</v>
      </c>
      <c r="E118" s="23">
        <v>2</v>
      </c>
      <c r="F118" s="40" t="s">
        <v>576</v>
      </c>
      <c r="G118" s="40" t="s">
        <v>577</v>
      </c>
      <c r="H118" s="41" t="s">
        <v>361</v>
      </c>
      <c r="I118" s="25">
        <f t="shared" si="11"/>
        <v>0.44444444444444442</v>
      </c>
    </row>
    <row r="119" spans="1:9" x14ac:dyDescent="0.25">
      <c r="A119" s="39" t="s">
        <v>53</v>
      </c>
      <c r="B119" s="40" t="s">
        <v>567</v>
      </c>
      <c r="C119" s="40" t="s">
        <v>578</v>
      </c>
      <c r="D119" s="40" t="s">
        <v>369</v>
      </c>
      <c r="E119" s="23">
        <v>1</v>
      </c>
      <c r="F119" s="40"/>
      <c r="G119" s="40"/>
      <c r="H119" s="41"/>
      <c r="I119" s="25">
        <f t="shared" si="11"/>
        <v>0.44444444444444442</v>
      </c>
    </row>
    <row r="120" spans="1:9" ht="15.75" thickBot="1" x14ac:dyDescent="0.3">
      <c r="A120" s="50" t="s">
        <v>53</v>
      </c>
      <c r="B120" s="32" t="s">
        <v>567</v>
      </c>
      <c r="C120" s="32" t="s">
        <v>579</v>
      </c>
      <c r="D120" s="32" t="s">
        <v>369</v>
      </c>
      <c r="E120" s="28">
        <v>1</v>
      </c>
      <c r="F120" s="32"/>
      <c r="G120" s="32"/>
      <c r="H120" s="33"/>
      <c r="I120" s="30">
        <f t="shared" si="11"/>
        <v>0.44444444444444442</v>
      </c>
    </row>
    <row r="121" spans="1:9" x14ac:dyDescent="0.25">
      <c r="A121" s="34" t="s">
        <v>178</v>
      </c>
      <c r="B121" s="35" t="s">
        <v>580</v>
      </c>
      <c r="C121" s="35" t="s">
        <v>581</v>
      </c>
      <c r="D121" s="35" t="s">
        <v>582</v>
      </c>
      <c r="E121" s="36">
        <v>3</v>
      </c>
      <c r="F121" s="35" t="s">
        <v>583</v>
      </c>
      <c r="G121" s="35" t="s">
        <v>584</v>
      </c>
      <c r="H121" s="37" t="s">
        <v>361</v>
      </c>
      <c r="I121" s="38">
        <f>(1*3)/((1*3)+(6*1))</f>
        <v>0.33333333333333331</v>
      </c>
    </row>
    <row r="122" spans="1:9" x14ac:dyDescent="0.25">
      <c r="A122" s="39" t="s">
        <v>178</v>
      </c>
      <c r="B122" s="40" t="s">
        <v>580</v>
      </c>
      <c r="C122" s="40" t="s">
        <v>581</v>
      </c>
      <c r="D122" s="40" t="s">
        <v>582</v>
      </c>
      <c r="E122" s="23">
        <v>3</v>
      </c>
      <c r="F122" s="40" t="s">
        <v>585</v>
      </c>
      <c r="G122" s="40" t="s">
        <v>586</v>
      </c>
      <c r="H122" s="41" t="s">
        <v>361</v>
      </c>
      <c r="I122" s="25">
        <f t="shared" ref="I122:I129" si="12">(1*3)/((1*3)+(6*1))</f>
        <v>0.33333333333333331</v>
      </c>
    </row>
    <row r="123" spans="1:9" x14ac:dyDescent="0.25">
      <c r="A123" s="39" t="s">
        <v>178</v>
      </c>
      <c r="B123" s="40" t="s">
        <v>580</v>
      </c>
      <c r="C123" s="40" t="s">
        <v>581</v>
      </c>
      <c r="D123" s="40" t="s">
        <v>582</v>
      </c>
      <c r="E123" s="23">
        <v>3</v>
      </c>
      <c r="F123" s="40" t="s">
        <v>587</v>
      </c>
      <c r="G123" s="40" t="s">
        <v>588</v>
      </c>
      <c r="H123" s="41" t="s">
        <v>361</v>
      </c>
      <c r="I123" s="25">
        <f t="shared" si="12"/>
        <v>0.33333333333333331</v>
      </c>
    </row>
    <row r="124" spans="1:9" x14ac:dyDescent="0.25">
      <c r="A124" s="39" t="s">
        <v>178</v>
      </c>
      <c r="B124" s="40" t="s">
        <v>580</v>
      </c>
      <c r="C124" s="40" t="s">
        <v>589</v>
      </c>
      <c r="D124" s="40" t="s">
        <v>369</v>
      </c>
      <c r="E124" s="23">
        <v>1</v>
      </c>
      <c r="F124" s="40"/>
      <c r="G124" s="40"/>
      <c r="H124" s="41"/>
      <c r="I124" s="25">
        <f t="shared" si="12"/>
        <v>0.33333333333333331</v>
      </c>
    </row>
    <row r="125" spans="1:9" x14ac:dyDescent="0.25">
      <c r="A125" s="39" t="s">
        <v>178</v>
      </c>
      <c r="B125" s="40" t="s">
        <v>580</v>
      </c>
      <c r="C125" s="40" t="s">
        <v>590</v>
      </c>
      <c r="D125" s="40" t="s">
        <v>369</v>
      </c>
      <c r="E125" s="23">
        <v>1</v>
      </c>
      <c r="F125" s="40"/>
      <c r="G125" s="40"/>
      <c r="H125" s="41"/>
      <c r="I125" s="25">
        <f t="shared" si="12"/>
        <v>0.33333333333333331</v>
      </c>
    </row>
    <row r="126" spans="1:9" x14ac:dyDescent="0.25">
      <c r="A126" s="39" t="s">
        <v>178</v>
      </c>
      <c r="B126" s="40" t="s">
        <v>580</v>
      </c>
      <c r="C126" s="40" t="s">
        <v>591</v>
      </c>
      <c r="D126" s="40" t="s">
        <v>369</v>
      </c>
      <c r="E126" s="23">
        <v>1</v>
      </c>
      <c r="F126" s="40"/>
      <c r="G126" s="40"/>
      <c r="H126" s="41"/>
      <c r="I126" s="25">
        <f t="shared" si="12"/>
        <v>0.33333333333333331</v>
      </c>
    </row>
    <row r="127" spans="1:9" x14ac:dyDescent="0.25">
      <c r="A127" s="39" t="s">
        <v>178</v>
      </c>
      <c r="B127" s="40" t="s">
        <v>580</v>
      </c>
      <c r="C127" s="40" t="s">
        <v>592</v>
      </c>
      <c r="D127" s="40" t="s">
        <v>369</v>
      </c>
      <c r="E127" s="23">
        <v>1</v>
      </c>
      <c r="F127" s="40"/>
      <c r="G127" s="40"/>
      <c r="H127" s="41"/>
      <c r="I127" s="25">
        <f t="shared" si="12"/>
        <v>0.33333333333333331</v>
      </c>
    </row>
    <row r="128" spans="1:9" x14ac:dyDescent="0.25">
      <c r="A128" s="39" t="s">
        <v>178</v>
      </c>
      <c r="B128" s="40" t="s">
        <v>580</v>
      </c>
      <c r="C128" s="40" t="s">
        <v>593</v>
      </c>
      <c r="D128" s="40" t="s">
        <v>369</v>
      </c>
      <c r="E128" s="23">
        <v>1</v>
      </c>
      <c r="F128" s="40"/>
      <c r="G128" s="40"/>
      <c r="H128" s="41"/>
      <c r="I128" s="25">
        <f t="shared" si="12"/>
        <v>0.33333333333333331</v>
      </c>
    </row>
    <row r="129" spans="1:9" ht="15.75" thickBot="1" x14ac:dyDescent="0.3">
      <c r="A129" s="42" t="s">
        <v>178</v>
      </c>
      <c r="B129" s="43" t="s">
        <v>580</v>
      </c>
      <c r="C129" s="43" t="s">
        <v>594</v>
      </c>
      <c r="D129" s="43" t="s">
        <v>369</v>
      </c>
      <c r="E129" s="44">
        <v>1</v>
      </c>
      <c r="F129" s="43"/>
      <c r="G129" s="43"/>
      <c r="H129" s="45"/>
      <c r="I129" s="46">
        <f t="shared" si="12"/>
        <v>0.33333333333333331</v>
      </c>
    </row>
    <row r="130" spans="1:9" x14ac:dyDescent="0.25">
      <c r="A130" s="47" t="s">
        <v>180</v>
      </c>
      <c r="B130" s="48" t="s">
        <v>595</v>
      </c>
      <c r="C130" s="48" t="s">
        <v>596</v>
      </c>
      <c r="D130" s="48" t="s">
        <v>597</v>
      </c>
      <c r="E130" s="18">
        <v>3</v>
      </c>
      <c r="F130" s="48" t="s">
        <v>598</v>
      </c>
      <c r="G130" s="48" t="s">
        <v>599</v>
      </c>
      <c r="H130" s="49" t="s">
        <v>361</v>
      </c>
      <c r="I130" s="20">
        <f>(1*3)/((1*3)+(1*2)+(2*1))</f>
        <v>0.42857142857142855</v>
      </c>
    </row>
    <row r="131" spans="1:9" x14ac:dyDescent="0.25">
      <c r="A131" s="39" t="s">
        <v>180</v>
      </c>
      <c r="B131" s="40" t="s">
        <v>595</v>
      </c>
      <c r="C131" s="40" t="s">
        <v>596</v>
      </c>
      <c r="D131" s="40" t="s">
        <v>597</v>
      </c>
      <c r="E131" s="23">
        <v>3</v>
      </c>
      <c r="F131" s="40" t="s">
        <v>600</v>
      </c>
      <c r="G131" s="40" t="s">
        <v>601</v>
      </c>
      <c r="H131" s="41" t="s">
        <v>361</v>
      </c>
      <c r="I131" s="25">
        <f t="shared" ref="I131:I134" si="13">(1*3)/((1*3)+(1*2)+(2*1))</f>
        <v>0.42857142857142855</v>
      </c>
    </row>
    <row r="132" spans="1:9" x14ac:dyDescent="0.25">
      <c r="A132" s="39" t="s">
        <v>180</v>
      </c>
      <c r="B132" s="40" t="s">
        <v>595</v>
      </c>
      <c r="C132" s="40" t="s">
        <v>602</v>
      </c>
      <c r="D132" s="40" t="s">
        <v>603</v>
      </c>
      <c r="E132" s="23">
        <v>2</v>
      </c>
      <c r="F132" s="40"/>
      <c r="G132" s="40"/>
      <c r="H132" s="41"/>
      <c r="I132" s="25">
        <f t="shared" si="13"/>
        <v>0.42857142857142855</v>
      </c>
    </row>
    <row r="133" spans="1:9" x14ac:dyDescent="0.25">
      <c r="A133" s="39" t="s">
        <v>180</v>
      </c>
      <c r="B133" s="40" t="s">
        <v>595</v>
      </c>
      <c r="C133" s="40" t="s">
        <v>604</v>
      </c>
      <c r="D133" s="40" t="s">
        <v>369</v>
      </c>
      <c r="E133" s="23">
        <v>1</v>
      </c>
      <c r="F133" s="40"/>
      <c r="G133" s="40"/>
      <c r="H133" s="41"/>
      <c r="I133" s="25">
        <f t="shared" si="13"/>
        <v>0.42857142857142855</v>
      </c>
    </row>
    <row r="134" spans="1:9" ht="15.75" thickBot="1" x14ac:dyDescent="0.3">
      <c r="A134" s="50" t="s">
        <v>180</v>
      </c>
      <c r="B134" s="32" t="s">
        <v>595</v>
      </c>
      <c r="C134" s="32" t="s">
        <v>605</v>
      </c>
      <c r="D134" s="32" t="s">
        <v>369</v>
      </c>
      <c r="E134" s="28">
        <v>1</v>
      </c>
      <c r="F134" s="32"/>
      <c r="G134" s="32"/>
      <c r="H134" s="33"/>
      <c r="I134" s="30">
        <f t="shared" si="13"/>
        <v>0.42857142857142855</v>
      </c>
    </row>
    <row r="135" spans="1:9" x14ac:dyDescent="0.25">
      <c r="A135" s="34" t="s">
        <v>196</v>
      </c>
      <c r="B135" s="35" t="s">
        <v>606</v>
      </c>
      <c r="C135" s="35" t="s">
        <v>607</v>
      </c>
      <c r="D135" s="35" t="s">
        <v>608</v>
      </c>
      <c r="E135" s="36">
        <v>3</v>
      </c>
      <c r="F135" s="35"/>
      <c r="G135" s="35"/>
      <c r="H135" s="37"/>
      <c r="I135" s="38">
        <f>(2*2)/((2*2)+(3*3)+(6*2)+(27*1))</f>
        <v>7.6923076923076927E-2</v>
      </c>
    </row>
    <row r="136" spans="1:9" x14ac:dyDescent="0.25">
      <c r="A136" s="39" t="s">
        <v>196</v>
      </c>
      <c r="B136" s="40" t="s">
        <v>606</v>
      </c>
      <c r="C136" s="40" t="s">
        <v>609</v>
      </c>
      <c r="D136" s="40" t="s">
        <v>610</v>
      </c>
      <c r="E136" s="23">
        <v>3</v>
      </c>
      <c r="F136" s="40"/>
      <c r="G136" s="40"/>
      <c r="H136" s="41"/>
      <c r="I136" s="25">
        <f t="shared" ref="I136:I173" si="14">(2*2)/((2*2)+(3*3)+(6*2)+(27*1))</f>
        <v>7.6923076923076927E-2</v>
      </c>
    </row>
    <row r="137" spans="1:9" x14ac:dyDescent="0.25">
      <c r="A137" s="39" t="s">
        <v>196</v>
      </c>
      <c r="B137" s="40" t="s">
        <v>606</v>
      </c>
      <c r="C137" s="40" t="s">
        <v>611</v>
      </c>
      <c r="D137" s="40" t="s">
        <v>612</v>
      </c>
      <c r="E137" s="23">
        <v>3</v>
      </c>
      <c r="F137" s="40"/>
      <c r="G137" s="40"/>
      <c r="H137" s="41"/>
      <c r="I137" s="25">
        <f t="shared" si="14"/>
        <v>7.6923076923076927E-2</v>
      </c>
    </row>
    <row r="138" spans="1:9" x14ac:dyDescent="0.25">
      <c r="A138" s="39" t="s">
        <v>196</v>
      </c>
      <c r="B138" s="40" t="s">
        <v>606</v>
      </c>
      <c r="C138" s="40" t="s">
        <v>613</v>
      </c>
      <c r="D138" s="40" t="s">
        <v>614</v>
      </c>
      <c r="E138" s="23">
        <v>2</v>
      </c>
      <c r="F138" s="40"/>
      <c r="G138" s="40"/>
      <c r="H138" s="41"/>
      <c r="I138" s="25">
        <f t="shared" si="14"/>
        <v>7.6923076923076927E-2</v>
      </c>
    </row>
    <row r="139" spans="1:9" x14ac:dyDescent="0.25">
      <c r="A139" s="39" t="s">
        <v>196</v>
      </c>
      <c r="B139" s="40" t="s">
        <v>606</v>
      </c>
      <c r="C139" s="40" t="s">
        <v>615</v>
      </c>
      <c r="D139" s="40" t="s">
        <v>616</v>
      </c>
      <c r="E139" s="23">
        <v>2</v>
      </c>
      <c r="F139" s="40"/>
      <c r="G139" s="40"/>
      <c r="H139" s="41"/>
      <c r="I139" s="25">
        <f t="shared" si="14"/>
        <v>7.6923076923076927E-2</v>
      </c>
    </row>
    <row r="140" spans="1:9" x14ac:dyDescent="0.25">
      <c r="A140" s="39" t="s">
        <v>196</v>
      </c>
      <c r="B140" s="40" t="s">
        <v>606</v>
      </c>
      <c r="C140" s="40" t="s">
        <v>617</v>
      </c>
      <c r="D140" s="40" t="s">
        <v>618</v>
      </c>
      <c r="E140" s="23">
        <v>2</v>
      </c>
      <c r="F140" s="40"/>
      <c r="G140" s="40"/>
      <c r="H140" s="41"/>
      <c r="I140" s="25">
        <f t="shared" si="14"/>
        <v>7.6923076923076927E-2</v>
      </c>
    </row>
    <row r="141" spans="1:9" x14ac:dyDescent="0.25">
      <c r="A141" s="39" t="s">
        <v>196</v>
      </c>
      <c r="B141" s="40" t="s">
        <v>606</v>
      </c>
      <c r="C141" s="40" t="s">
        <v>619</v>
      </c>
      <c r="D141" s="40" t="s">
        <v>620</v>
      </c>
      <c r="E141" s="23">
        <v>2</v>
      </c>
      <c r="F141" s="40"/>
      <c r="G141" s="40"/>
      <c r="H141" s="41"/>
      <c r="I141" s="25">
        <f t="shared" si="14"/>
        <v>7.6923076923076927E-2</v>
      </c>
    </row>
    <row r="142" spans="1:9" x14ac:dyDescent="0.25">
      <c r="A142" s="39" t="s">
        <v>196</v>
      </c>
      <c r="B142" s="40" t="s">
        <v>606</v>
      </c>
      <c r="C142" s="40" t="s">
        <v>621</v>
      </c>
      <c r="D142" s="40" t="s">
        <v>622</v>
      </c>
      <c r="E142" s="23">
        <v>2</v>
      </c>
      <c r="F142" s="40"/>
      <c r="G142" s="40"/>
      <c r="H142" s="41"/>
      <c r="I142" s="25">
        <f t="shared" si="14"/>
        <v>7.6923076923076927E-2</v>
      </c>
    </row>
    <row r="143" spans="1:9" x14ac:dyDescent="0.25">
      <c r="A143" s="39" t="s">
        <v>196</v>
      </c>
      <c r="B143" s="40" t="s">
        <v>606</v>
      </c>
      <c r="C143" s="40" t="s">
        <v>623</v>
      </c>
      <c r="D143" s="40" t="s">
        <v>624</v>
      </c>
      <c r="E143" s="23">
        <v>2</v>
      </c>
      <c r="F143" s="40"/>
      <c r="G143" s="40"/>
      <c r="H143" s="41"/>
      <c r="I143" s="25">
        <f t="shared" si="14"/>
        <v>7.6923076923076927E-2</v>
      </c>
    </row>
    <row r="144" spans="1:9" x14ac:dyDescent="0.25">
      <c r="A144" s="39" t="s">
        <v>196</v>
      </c>
      <c r="B144" s="40" t="s">
        <v>606</v>
      </c>
      <c r="C144" s="40" t="s">
        <v>625</v>
      </c>
      <c r="D144" s="40" t="s">
        <v>626</v>
      </c>
      <c r="E144" s="23">
        <v>2</v>
      </c>
      <c r="F144" s="40" t="s">
        <v>627</v>
      </c>
      <c r="G144" s="40" t="s">
        <v>628</v>
      </c>
      <c r="H144" s="41" t="s">
        <v>382</v>
      </c>
      <c r="I144" s="25">
        <f t="shared" si="14"/>
        <v>7.6923076923076927E-2</v>
      </c>
    </row>
    <row r="145" spans="1:9" x14ac:dyDescent="0.25">
      <c r="A145" s="39" t="s">
        <v>196</v>
      </c>
      <c r="B145" s="40" t="s">
        <v>606</v>
      </c>
      <c r="C145" s="40" t="s">
        <v>629</v>
      </c>
      <c r="D145" s="40" t="s">
        <v>630</v>
      </c>
      <c r="E145" s="23">
        <v>2</v>
      </c>
      <c r="F145" s="40" t="s">
        <v>631</v>
      </c>
      <c r="G145" s="40" t="s">
        <v>632</v>
      </c>
      <c r="H145" s="41" t="s">
        <v>361</v>
      </c>
      <c r="I145" s="25">
        <f t="shared" si="14"/>
        <v>7.6923076923076927E-2</v>
      </c>
    </row>
    <row r="146" spans="1:9" x14ac:dyDescent="0.25">
      <c r="A146" s="39" t="s">
        <v>196</v>
      </c>
      <c r="B146" s="40" t="s">
        <v>606</v>
      </c>
      <c r="C146" s="40" t="s">
        <v>629</v>
      </c>
      <c r="D146" s="40" t="s">
        <v>630</v>
      </c>
      <c r="E146" s="23">
        <v>2</v>
      </c>
      <c r="F146" s="40" t="s">
        <v>633</v>
      </c>
      <c r="G146" s="40" t="s">
        <v>634</v>
      </c>
      <c r="H146" s="41" t="s">
        <v>361</v>
      </c>
      <c r="I146" s="25">
        <f t="shared" si="14"/>
        <v>7.6923076923076927E-2</v>
      </c>
    </row>
    <row r="147" spans="1:9" x14ac:dyDescent="0.25">
      <c r="A147" s="39" t="s">
        <v>196</v>
      </c>
      <c r="B147" s="40" t="s">
        <v>606</v>
      </c>
      <c r="C147" s="40" t="s">
        <v>635</v>
      </c>
      <c r="D147" s="40" t="s">
        <v>369</v>
      </c>
      <c r="E147" s="23">
        <v>1</v>
      </c>
      <c r="F147" s="40"/>
      <c r="G147" s="40"/>
      <c r="H147" s="41"/>
      <c r="I147" s="25">
        <f t="shared" si="14"/>
        <v>7.6923076923076927E-2</v>
      </c>
    </row>
    <row r="148" spans="1:9" x14ac:dyDescent="0.25">
      <c r="A148" s="39" t="s">
        <v>196</v>
      </c>
      <c r="B148" s="40" t="s">
        <v>606</v>
      </c>
      <c r="C148" s="40" t="s">
        <v>636</v>
      </c>
      <c r="D148" s="40" t="s">
        <v>369</v>
      </c>
      <c r="E148" s="23">
        <v>1</v>
      </c>
      <c r="F148" s="40"/>
      <c r="G148" s="40"/>
      <c r="H148" s="41"/>
      <c r="I148" s="25">
        <f t="shared" si="14"/>
        <v>7.6923076923076927E-2</v>
      </c>
    </row>
    <row r="149" spans="1:9" x14ac:dyDescent="0.25">
      <c r="A149" s="39" t="s">
        <v>196</v>
      </c>
      <c r="B149" s="40" t="s">
        <v>606</v>
      </c>
      <c r="C149" s="40" t="s">
        <v>637</v>
      </c>
      <c r="D149" s="40" t="s">
        <v>369</v>
      </c>
      <c r="E149" s="23">
        <v>1</v>
      </c>
      <c r="F149" s="40"/>
      <c r="G149" s="40"/>
      <c r="H149" s="41"/>
      <c r="I149" s="25">
        <f t="shared" si="14"/>
        <v>7.6923076923076927E-2</v>
      </c>
    </row>
    <row r="150" spans="1:9" x14ac:dyDescent="0.25">
      <c r="A150" s="39" t="s">
        <v>196</v>
      </c>
      <c r="B150" s="40" t="s">
        <v>606</v>
      </c>
      <c r="C150" s="40" t="s">
        <v>638</v>
      </c>
      <c r="D150" s="40" t="s">
        <v>369</v>
      </c>
      <c r="E150" s="23">
        <v>1</v>
      </c>
      <c r="F150" s="40"/>
      <c r="G150" s="40"/>
      <c r="H150" s="41"/>
      <c r="I150" s="25">
        <f t="shared" si="14"/>
        <v>7.6923076923076927E-2</v>
      </c>
    </row>
    <row r="151" spans="1:9" x14ac:dyDescent="0.25">
      <c r="A151" s="39" t="s">
        <v>196</v>
      </c>
      <c r="B151" s="40" t="s">
        <v>606</v>
      </c>
      <c r="C151" s="40" t="s">
        <v>639</v>
      </c>
      <c r="D151" s="40" t="s">
        <v>369</v>
      </c>
      <c r="E151" s="23">
        <v>1</v>
      </c>
      <c r="F151" s="40"/>
      <c r="G151" s="40"/>
      <c r="H151" s="41"/>
      <c r="I151" s="25">
        <f t="shared" si="14"/>
        <v>7.6923076923076927E-2</v>
      </c>
    </row>
    <row r="152" spans="1:9" x14ac:dyDescent="0.25">
      <c r="A152" s="39" t="s">
        <v>196</v>
      </c>
      <c r="B152" s="40" t="s">
        <v>606</v>
      </c>
      <c r="C152" s="40" t="s">
        <v>640</v>
      </c>
      <c r="D152" s="40" t="s">
        <v>369</v>
      </c>
      <c r="E152" s="23">
        <v>1</v>
      </c>
      <c r="F152" s="40"/>
      <c r="G152" s="40"/>
      <c r="H152" s="41"/>
      <c r="I152" s="25">
        <f t="shared" si="14"/>
        <v>7.6923076923076927E-2</v>
      </c>
    </row>
    <row r="153" spans="1:9" x14ac:dyDescent="0.25">
      <c r="A153" s="39" t="s">
        <v>196</v>
      </c>
      <c r="B153" s="40" t="s">
        <v>606</v>
      </c>
      <c r="C153" s="40" t="s">
        <v>641</v>
      </c>
      <c r="D153" s="40" t="s">
        <v>369</v>
      </c>
      <c r="E153" s="23">
        <v>1</v>
      </c>
      <c r="F153" s="40"/>
      <c r="G153" s="40"/>
      <c r="H153" s="41"/>
      <c r="I153" s="25">
        <f t="shared" si="14"/>
        <v>7.6923076923076927E-2</v>
      </c>
    </row>
    <row r="154" spans="1:9" x14ac:dyDescent="0.25">
      <c r="A154" s="39" t="s">
        <v>196</v>
      </c>
      <c r="B154" s="40" t="s">
        <v>606</v>
      </c>
      <c r="C154" s="40" t="s">
        <v>642</v>
      </c>
      <c r="D154" s="40" t="s">
        <v>369</v>
      </c>
      <c r="E154" s="23">
        <v>1</v>
      </c>
      <c r="F154" s="40"/>
      <c r="G154" s="40"/>
      <c r="H154" s="41"/>
      <c r="I154" s="25">
        <f t="shared" si="14"/>
        <v>7.6923076923076927E-2</v>
      </c>
    </row>
    <row r="155" spans="1:9" x14ac:dyDescent="0.25">
      <c r="A155" s="39" t="s">
        <v>196</v>
      </c>
      <c r="B155" s="40" t="s">
        <v>606</v>
      </c>
      <c r="C155" s="40" t="s">
        <v>643</v>
      </c>
      <c r="D155" s="40" t="s">
        <v>369</v>
      </c>
      <c r="E155" s="23">
        <v>1</v>
      </c>
      <c r="F155" s="40"/>
      <c r="G155" s="40"/>
      <c r="H155" s="41"/>
      <c r="I155" s="25">
        <f t="shared" si="14"/>
        <v>7.6923076923076927E-2</v>
      </c>
    </row>
    <row r="156" spans="1:9" x14ac:dyDescent="0.25">
      <c r="A156" s="39" t="s">
        <v>196</v>
      </c>
      <c r="B156" s="40" t="s">
        <v>606</v>
      </c>
      <c r="C156" s="40" t="s">
        <v>644</v>
      </c>
      <c r="D156" s="40" t="s">
        <v>369</v>
      </c>
      <c r="E156" s="23">
        <v>1</v>
      </c>
      <c r="F156" s="40"/>
      <c r="G156" s="40"/>
      <c r="H156" s="41"/>
      <c r="I156" s="25">
        <f t="shared" si="14"/>
        <v>7.6923076923076927E-2</v>
      </c>
    </row>
    <row r="157" spans="1:9" x14ac:dyDescent="0.25">
      <c r="A157" s="39" t="s">
        <v>196</v>
      </c>
      <c r="B157" s="40" t="s">
        <v>606</v>
      </c>
      <c r="C157" s="40" t="s">
        <v>645</v>
      </c>
      <c r="D157" s="40" t="s">
        <v>369</v>
      </c>
      <c r="E157" s="23">
        <v>1</v>
      </c>
      <c r="F157" s="40"/>
      <c r="G157" s="40"/>
      <c r="H157" s="41"/>
      <c r="I157" s="25">
        <f t="shared" si="14"/>
        <v>7.6923076923076927E-2</v>
      </c>
    </row>
    <row r="158" spans="1:9" x14ac:dyDescent="0.25">
      <c r="A158" s="39" t="s">
        <v>196</v>
      </c>
      <c r="B158" s="40" t="s">
        <v>606</v>
      </c>
      <c r="C158" s="40" t="s">
        <v>646</v>
      </c>
      <c r="D158" s="40" t="s">
        <v>369</v>
      </c>
      <c r="E158" s="23">
        <v>1</v>
      </c>
      <c r="F158" s="40"/>
      <c r="G158" s="40"/>
      <c r="H158" s="41"/>
      <c r="I158" s="25">
        <f t="shared" si="14"/>
        <v>7.6923076923076927E-2</v>
      </c>
    </row>
    <row r="159" spans="1:9" x14ac:dyDescent="0.25">
      <c r="A159" s="39" t="s">
        <v>196</v>
      </c>
      <c r="B159" s="40" t="s">
        <v>606</v>
      </c>
      <c r="C159" s="40" t="s">
        <v>647</v>
      </c>
      <c r="D159" s="40" t="s">
        <v>369</v>
      </c>
      <c r="E159" s="23">
        <v>1</v>
      </c>
      <c r="F159" s="40"/>
      <c r="G159" s="40"/>
      <c r="H159" s="41"/>
      <c r="I159" s="25">
        <f t="shared" si="14"/>
        <v>7.6923076923076927E-2</v>
      </c>
    </row>
    <row r="160" spans="1:9" x14ac:dyDescent="0.25">
      <c r="A160" s="39" t="s">
        <v>196</v>
      </c>
      <c r="B160" s="40" t="s">
        <v>606</v>
      </c>
      <c r="C160" s="40" t="s">
        <v>648</v>
      </c>
      <c r="D160" s="40" t="s">
        <v>369</v>
      </c>
      <c r="E160" s="23">
        <v>1</v>
      </c>
      <c r="F160" s="40"/>
      <c r="G160" s="40"/>
      <c r="H160" s="41"/>
      <c r="I160" s="25">
        <f t="shared" si="14"/>
        <v>7.6923076923076927E-2</v>
      </c>
    </row>
    <row r="161" spans="1:9" x14ac:dyDescent="0.25">
      <c r="A161" s="39" t="s">
        <v>196</v>
      </c>
      <c r="B161" s="40" t="s">
        <v>606</v>
      </c>
      <c r="C161" s="40" t="s">
        <v>649</v>
      </c>
      <c r="D161" s="40" t="s">
        <v>369</v>
      </c>
      <c r="E161" s="23">
        <v>1</v>
      </c>
      <c r="F161" s="40"/>
      <c r="G161" s="40"/>
      <c r="H161" s="41"/>
      <c r="I161" s="25">
        <f t="shared" si="14"/>
        <v>7.6923076923076927E-2</v>
      </c>
    </row>
    <row r="162" spans="1:9" x14ac:dyDescent="0.25">
      <c r="A162" s="39" t="s">
        <v>196</v>
      </c>
      <c r="B162" s="40" t="s">
        <v>606</v>
      </c>
      <c r="C162" s="40" t="s">
        <v>650</v>
      </c>
      <c r="D162" s="40" t="s">
        <v>369</v>
      </c>
      <c r="E162" s="23">
        <v>1</v>
      </c>
      <c r="F162" s="40"/>
      <c r="G162" s="40"/>
      <c r="H162" s="41"/>
      <c r="I162" s="25">
        <f t="shared" si="14"/>
        <v>7.6923076923076927E-2</v>
      </c>
    </row>
    <row r="163" spans="1:9" x14ac:dyDescent="0.25">
      <c r="A163" s="39" t="s">
        <v>196</v>
      </c>
      <c r="B163" s="40" t="s">
        <v>606</v>
      </c>
      <c r="C163" s="40" t="s">
        <v>651</v>
      </c>
      <c r="D163" s="40" t="s">
        <v>369</v>
      </c>
      <c r="E163" s="23">
        <v>1</v>
      </c>
      <c r="F163" s="40"/>
      <c r="G163" s="40"/>
      <c r="H163" s="41"/>
      <c r="I163" s="25">
        <f t="shared" si="14"/>
        <v>7.6923076923076927E-2</v>
      </c>
    </row>
    <row r="164" spans="1:9" x14ac:dyDescent="0.25">
      <c r="A164" s="39" t="s">
        <v>196</v>
      </c>
      <c r="B164" s="40" t="s">
        <v>606</v>
      </c>
      <c r="C164" s="40" t="s">
        <v>652</v>
      </c>
      <c r="D164" s="40" t="s">
        <v>369</v>
      </c>
      <c r="E164" s="23">
        <v>1</v>
      </c>
      <c r="F164" s="40"/>
      <c r="G164" s="40"/>
      <c r="H164" s="41"/>
      <c r="I164" s="25">
        <f t="shared" si="14"/>
        <v>7.6923076923076927E-2</v>
      </c>
    </row>
    <row r="165" spans="1:9" x14ac:dyDescent="0.25">
      <c r="A165" s="39" t="s">
        <v>196</v>
      </c>
      <c r="B165" s="40" t="s">
        <v>606</v>
      </c>
      <c r="C165" s="40" t="s">
        <v>653</v>
      </c>
      <c r="D165" s="40" t="s">
        <v>369</v>
      </c>
      <c r="E165" s="23">
        <v>1</v>
      </c>
      <c r="F165" s="40"/>
      <c r="G165" s="40"/>
      <c r="H165" s="41"/>
      <c r="I165" s="25">
        <f t="shared" si="14"/>
        <v>7.6923076923076927E-2</v>
      </c>
    </row>
    <row r="166" spans="1:9" x14ac:dyDescent="0.25">
      <c r="A166" s="39" t="s">
        <v>196</v>
      </c>
      <c r="B166" s="40" t="s">
        <v>606</v>
      </c>
      <c r="C166" s="40" t="s">
        <v>654</v>
      </c>
      <c r="D166" s="40" t="s">
        <v>369</v>
      </c>
      <c r="E166" s="23">
        <v>1</v>
      </c>
      <c r="F166" s="40"/>
      <c r="G166" s="40"/>
      <c r="H166" s="41"/>
      <c r="I166" s="25">
        <f t="shared" si="14"/>
        <v>7.6923076923076927E-2</v>
      </c>
    </row>
    <row r="167" spans="1:9" x14ac:dyDescent="0.25">
      <c r="A167" s="39" t="s">
        <v>196</v>
      </c>
      <c r="B167" s="40" t="s">
        <v>606</v>
      </c>
      <c r="C167" s="40" t="s">
        <v>655</v>
      </c>
      <c r="D167" s="40" t="s">
        <v>369</v>
      </c>
      <c r="E167" s="23">
        <v>1</v>
      </c>
      <c r="F167" s="40"/>
      <c r="G167" s="40"/>
      <c r="H167" s="41"/>
      <c r="I167" s="25">
        <f t="shared" si="14"/>
        <v>7.6923076923076927E-2</v>
      </c>
    </row>
    <row r="168" spans="1:9" x14ac:dyDescent="0.25">
      <c r="A168" s="39" t="s">
        <v>196</v>
      </c>
      <c r="B168" s="40" t="s">
        <v>606</v>
      </c>
      <c r="C168" s="40" t="s">
        <v>656</v>
      </c>
      <c r="D168" s="40" t="s">
        <v>369</v>
      </c>
      <c r="E168" s="23">
        <v>1</v>
      </c>
      <c r="F168" s="40"/>
      <c r="G168" s="40"/>
      <c r="H168" s="41"/>
      <c r="I168" s="25">
        <f t="shared" si="14"/>
        <v>7.6923076923076927E-2</v>
      </c>
    </row>
    <row r="169" spans="1:9" x14ac:dyDescent="0.25">
      <c r="A169" s="39" t="s">
        <v>196</v>
      </c>
      <c r="B169" s="40" t="s">
        <v>606</v>
      </c>
      <c r="C169" s="40" t="s">
        <v>657</v>
      </c>
      <c r="D169" s="40" t="s">
        <v>369</v>
      </c>
      <c r="E169" s="23">
        <v>1</v>
      </c>
      <c r="F169" s="40"/>
      <c r="G169" s="40"/>
      <c r="H169" s="41"/>
      <c r="I169" s="25">
        <f t="shared" si="14"/>
        <v>7.6923076923076927E-2</v>
      </c>
    </row>
    <row r="170" spans="1:9" x14ac:dyDescent="0.25">
      <c r="A170" s="39" t="s">
        <v>196</v>
      </c>
      <c r="B170" s="40" t="s">
        <v>606</v>
      </c>
      <c r="C170" s="40" t="s">
        <v>658</v>
      </c>
      <c r="D170" s="40" t="s">
        <v>369</v>
      </c>
      <c r="E170" s="23">
        <v>1</v>
      </c>
      <c r="F170" s="40"/>
      <c r="G170" s="40"/>
      <c r="H170" s="41"/>
      <c r="I170" s="25">
        <f t="shared" si="14"/>
        <v>7.6923076923076927E-2</v>
      </c>
    </row>
    <row r="171" spans="1:9" x14ac:dyDescent="0.25">
      <c r="A171" s="39" t="s">
        <v>196</v>
      </c>
      <c r="B171" s="40" t="s">
        <v>606</v>
      </c>
      <c r="C171" s="40" t="s">
        <v>659</v>
      </c>
      <c r="D171" s="40" t="s">
        <v>369</v>
      </c>
      <c r="E171" s="23">
        <v>1</v>
      </c>
      <c r="F171" s="40"/>
      <c r="G171" s="40"/>
      <c r="H171" s="41"/>
      <c r="I171" s="25">
        <f t="shared" si="14"/>
        <v>7.6923076923076927E-2</v>
      </c>
    </row>
    <row r="172" spans="1:9" x14ac:dyDescent="0.25">
      <c r="A172" s="39" t="s">
        <v>196</v>
      </c>
      <c r="B172" s="40" t="s">
        <v>606</v>
      </c>
      <c r="C172" s="40" t="s">
        <v>660</v>
      </c>
      <c r="D172" s="40" t="s">
        <v>369</v>
      </c>
      <c r="E172" s="23">
        <v>1</v>
      </c>
      <c r="F172" s="40"/>
      <c r="G172" s="40"/>
      <c r="H172" s="41"/>
      <c r="I172" s="25">
        <f t="shared" si="14"/>
        <v>7.6923076923076927E-2</v>
      </c>
    </row>
    <row r="173" spans="1:9" ht="15.75" thickBot="1" x14ac:dyDescent="0.3">
      <c r="A173" s="50" t="s">
        <v>196</v>
      </c>
      <c r="B173" s="32" t="s">
        <v>606</v>
      </c>
      <c r="C173" s="32" t="s">
        <v>661</v>
      </c>
      <c r="D173" s="32" t="s">
        <v>369</v>
      </c>
      <c r="E173" s="28">
        <v>1</v>
      </c>
      <c r="F173" s="32"/>
      <c r="G173" s="32"/>
      <c r="H173" s="33"/>
      <c r="I173" s="30">
        <f t="shared" si="14"/>
        <v>7.6923076923076927E-2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Classe impact continuité bio</vt:lpstr>
      <vt:lpstr>SDAGE2022-2027</vt:lpstr>
      <vt:lpstr>Classe d'impact detail ROE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NAVARRO Lionel</dc:creator>
  <cp:lastModifiedBy>RETHORE Virginie</cp:lastModifiedBy>
  <dcterms:created xsi:type="dcterms:W3CDTF">2015-06-05T18:19:34Z</dcterms:created>
  <dcterms:modified xsi:type="dcterms:W3CDTF">2025-01-07T14:31:22Z</dcterms:modified>
</cp:coreProperties>
</file>